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1835" yWindow="240" windowWidth="14865" windowHeight="10050" tabRatio="945" firstSheet="3" activeTab="3"/>
  </bookViews>
  <sheets>
    <sheet name="4.Пром-2016 г." sheetId="63" r:id="rId1"/>
    <sheet name="пром.9 мес 2017" sheetId="69" r:id="rId2"/>
    <sheet name="уров.соб  2017 " sheetId="71" r:id="rId3"/>
    <sheet name="3 кв. 2018" sheetId="73" r:id="rId4"/>
  </sheets>
  <definedNames>
    <definedName name="го_чс" localSheetId="3">#REF!</definedName>
    <definedName name="го_чс" localSheetId="0">#REF!</definedName>
    <definedName name="го_чс" localSheetId="1">#REF!</definedName>
    <definedName name="го_чс" localSheetId="2">#REF!</definedName>
    <definedName name="го_чс">#REF!</definedName>
    <definedName name="епок" localSheetId="3">#REF!</definedName>
    <definedName name="епок" localSheetId="1">#REF!</definedName>
    <definedName name="епок" localSheetId="2">#REF!</definedName>
    <definedName name="епок">#REF!</definedName>
    <definedName name="жэлэж" localSheetId="3">#REF!</definedName>
    <definedName name="жэлэж">#REF!</definedName>
    <definedName name="_xlnm.Print_Titles" localSheetId="3">'3 кв. 2018'!$2:$2</definedName>
    <definedName name="_xlnm.Print_Titles" localSheetId="0">'4.Пром-2016 г.'!$4:$5</definedName>
    <definedName name="_xlnm.Print_Titles" localSheetId="1">'пром.9 мес 2017'!$4:$5</definedName>
    <definedName name="Отдел_капитального_строительства" localSheetId="3">#REF!</definedName>
    <definedName name="Отдел_капитального_строительства" localSheetId="0">#REF!</definedName>
    <definedName name="Отдел_капитального_строительства" localSheetId="1">#REF!</definedName>
    <definedName name="Отдел_капитального_строительства" localSheetId="2">#REF!</definedName>
    <definedName name="Отдел_капитального_строительства">#REF!</definedName>
    <definedName name="уров.соб.01.10.2016" localSheetId="3">#REF!</definedName>
    <definedName name="уров.соб.01.10.2016" localSheetId="0">#REF!</definedName>
    <definedName name="уров.соб.01.10.2016" localSheetId="1">#REF!</definedName>
    <definedName name="уров.соб.01.10.2016" localSheetId="2">#REF!</definedName>
    <definedName name="уров.соб.01.10.2016">#REF!</definedName>
  </definedNames>
  <calcPr calcId="145621"/>
</workbook>
</file>

<file path=xl/calcChain.xml><?xml version="1.0" encoding="utf-8"?>
<calcChain xmlns="http://schemas.openxmlformats.org/spreadsheetml/2006/main">
  <c r="P10" i="71" l="1"/>
  <c r="P9" i="71"/>
  <c r="C48" i="71" l="1"/>
  <c r="K46" i="71"/>
  <c r="P4" i="73" l="1"/>
  <c r="J4" i="73" l="1"/>
  <c r="K4" i="73"/>
  <c r="L13" i="73"/>
  <c r="L4" i="73"/>
  <c r="K22" i="73"/>
  <c r="L22" i="73"/>
  <c r="J22" i="73"/>
  <c r="K19" i="73"/>
  <c r="J19" i="73"/>
  <c r="G19" i="71" l="1"/>
  <c r="I3" i="73"/>
  <c r="J3" i="73" s="1"/>
  <c r="H19" i="73"/>
  <c r="G15" i="73"/>
  <c r="H15" i="73" s="1"/>
  <c r="H4" i="73"/>
  <c r="I4" i="73"/>
  <c r="G4" i="73"/>
  <c r="F19" i="73"/>
  <c r="F3" i="73"/>
  <c r="F5" i="73"/>
  <c r="F6" i="73"/>
  <c r="M29" i="71"/>
  <c r="M30" i="71"/>
  <c r="M28" i="71"/>
  <c r="M27" i="71"/>
  <c r="K27" i="71"/>
  <c r="L27" i="71"/>
  <c r="D73" i="71" s="1"/>
  <c r="D71" i="71" s="1"/>
  <c r="J27" i="71"/>
  <c r="D13" i="71"/>
  <c r="D12" i="71"/>
  <c r="D48" i="71"/>
  <c r="D55" i="71"/>
  <c r="C14" i="71"/>
  <c r="C50" i="71" s="1"/>
  <c r="C13" i="71"/>
  <c r="C12" i="71"/>
  <c r="E12" i="71" s="1"/>
  <c r="B14" i="71"/>
  <c r="B13" i="71"/>
  <c r="B49" i="71"/>
  <c r="B12" i="71"/>
  <c r="B11" i="71" s="1"/>
  <c r="C25" i="71"/>
  <c r="C67" i="71" s="1"/>
  <c r="D25" i="71"/>
  <c r="B25" i="71"/>
  <c r="C18" i="71"/>
  <c r="C66" i="71" s="1"/>
  <c r="D18" i="71"/>
  <c r="D66" i="71" s="1"/>
  <c r="B18" i="71"/>
  <c r="G17" i="71"/>
  <c r="E74" i="71"/>
  <c r="D74" i="71"/>
  <c r="C74" i="71"/>
  <c r="E73" i="71"/>
  <c r="E71" i="71" s="1"/>
  <c r="E72" i="71"/>
  <c r="E69" i="71"/>
  <c r="E64" i="71"/>
  <c r="E65" i="71"/>
  <c r="E67" i="71"/>
  <c r="E68" i="71"/>
  <c r="D56" i="71"/>
  <c r="C56" i="71"/>
  <c r="E56" i="71" s="1"/>
  <c r="D50" i="71"/>
  <c r="B50" i="71"/>
  <c r="D49" i="71"/>
  <c r="C49" i="71"/>
  <c r="D44" i="71"/>
  <c r="F44" i="71" s="1"/>
  <c r="C44" i="71"/>
  <c r="B44" i="71"/>
  <c r="G44" i="71"/>
  <c r="C43" i="71"/>
  <c r="E41" i="71"/>
  <c r="L40" i="71"/>
  <c r="M40" i="71" s="1"/>
  <c r="K40" i="71"/>
  <c r="E40" i="71"/>
  <c r="E39" i="71"/>
  <c r="D39" i="71"/>
  <c r="F39" i="71" s="1"/>
  <c r="C39" i="71"/>
  <c r="C69" i="71"/>
  <c r="B39" i="71"/>
  <c r="E35" i="71"/>
  <c r="E34" i="71"/>
  <c r="E33" i="71"/>
  <c r="D32" i="71"/>
  <c r="F32" i="71" s="1"/>
  <c r="C32" i="71"/>
  <c r="B32" i="71"/>
  <c r="E28" i="71"/>
  <c r="E25" i="71" s="1"/>
  <c r="C73" i="71"/>
  <c r="G27" i="71"/>
  <c r="G28" i="71"/>
  <c r="F27" i="71"/>
  <c r="E27" i="71"/>
  <c r="E26" i="71"/>
  <c r="F25" i="71"/>
  <c r="M22" i="71"/>
  <c r="M21" i="71"/>
  <c r="E21" i="71"/>
  <c r="M20" i="71"/>
  <c r="G20" i="71"/>
  <c r="E20" i="71"/>
  <c r="L19" i="71"/>
  <c r="D72" i="71"/>
  <c r="K19" i="71"/>
  <c r="K39" i="71" s="1"/>
  <c r="M39" i="71" s="1"/>
  <c r="M41" i="71" s="1"/>
  <c r="J19" i="71"/>
  <c r="E19" i="71"/>
  <c r="E14" i="71"/>
  <c r="E13" i="71"/>
  <c r="D11" i="71"/>
  <c r="D65" i="71"/>
  <c r="C11" i="71"/>
  <c r="C65" i="71" s="1"/>
  <c r="C63" i="71" s="1"/>
  <c r="L10" i="71"/>
  <c r="L11" i="71"/>
  <c r="K10" i="71"/>
  <c r="K11" i="71" s="1"/>
  <c r="J10" i="71"/>
  <c r="J11" i="71"/>
  <c r="M11" i="71" s="1"/>
  <c r="M12" i="71" s="1"/>
  <c r="E6" i="71"/>
  <c r="E5" i="71"/>
  <c r="D4" i="71"/>
  <c r="C4" i="71"/>
  <c r="C64" i="71"/>
  <c r="B4" i="71"/>
  <c r="F127" i="69"/>
  <c r="F126" i="69"/>
  <c r="F125" i="69"/>
  <c r="F124" i="69"/>
  <c r="D43" i="71"/>
  <c r="F43" i="71" s="1"/>
  <c r="F4" i="71"/>
  <c r="E50" i="71"/>
  <c r="E18" i="71"/>
  <c r="E49" i="71"/>
  <c r="D57" i="71"/>
  <c r="E4" i="71"/>
  <c r="L39" i="71"/>
  <c r="D47" i="71"/>
  <c r="D64" i="71"/>
  <c r="D67" i="71"/>
  <c r="C68" i="71"/>
  <c r="F210" i="69"/>
  <c r="G264" i="69"/>
  <c r="H235" i="69"/>
  <c r="H236" i="69"/>
  <c r="H237" i="69"/>
  <c r="H238" i="69"/>
  <c r="H239" i="69"/>
  <c r="F240" i="69"/>
  <c r="H240" i="69" s="1"/>
  <c r="G240" i="69"/>
  <c r="H234" i="69"/>
  <c r="F108" i="69"/>
  <c r="F58" i="69"/>
  <c r="F123" i="69" s="1"/>
  <c r="F64" i="69"/>
  <c r="F70" i="69"/>
  <c r="F76" i="69"/>
  <c r="F82" i="69"/>
  <c r="F90" i="69"/>
  <c r="F96" i="69"/>
  <c r="F102" i="69"/>
  <c r="F114" i="69"/>
  <c r="F122" i="69"/>
  <c r="F264" i="69"/>
  <c r="F232" i="69"/>
  <c r="G232" i="69"/>
  <c r="F130" i="69"/>
  <c r="F129" i="69"/>
  <c r="I264" i="69"/>
  <c r="E240" i="69"/>
  <c r="D240" i="69"/>
  <c r="I232" i="63"/>
  <c r="I240" i="63"/>
  <c r="I241" i="63"/>
  <c r="H232" i="63"/>
  <c r="H240" i="63"/>
  <c r="H241" i="63" s="1"/>
  <c r="G232" i="63"/>
  <c r="G241" i="63" s="1"/>
  <c r="G240" i="63"/>
  <c r="H264" i="63"/>
  <c r="G264" i="63"/>
  <c r="F264" i="63"/>
  <c r="I264" i="63"/>
  <c r="H209" i="63"/>
  <c r="H129" i="63"/>
  <c r="H126" i="63"/>
  <c r="H125" i="63"/>
  <c r="H124" i="63"/>
  <c r="H123" i="63"/>
  <c r="H128" i="63"/>
  <c r="H127" i="63"/>
  <c r="K241" i="63"/>
  <c r="F240" i="63"/>
  <c r="E240" i="63"/>
  <c r="D240" i="63"/>
  <c r="F232" i="63"/>
  <c r="G209" i="63"/>
  <c r="F209" i="63"/>
  <c r="G128" i="63"/>
  <c r="F128" i="63"/>
  <c r="G127" i="63"/>
  <c r="F127" i="63"/>
  <c r="G126" i="63"/>
  <c r="F126" i="63"/>
  <c r="G125" i="63"/>
  <c r="F125" i="63"/>
  <c r="G124" i="63"/>
  <c r="F124" i="63"/>
  <c r="G123" i="63"/>
  <c r="F86" i="63"/>
  <c r="F66" i="63"/>
  <c r="F123" i="63" s="1"/>
  <c r="G38" i="63"/>
  <c r="G25" i="63"/>
  <c r="G13" i="63"/>
  <c r="G9" i="63"/>
  <c r="G6" i="63"/>
  <c r="F241" i="63"/>
  <c r="E48" i="71" l="1"/>
  <c r="E58" i="71"/>
  <c r="E11" i="71"/>
  <c r="F11" i="71"/>
  <c r="O32" i="71"/>
  <c r="E32" i="71"/>
  <c r="C72" i="71"/>
  <c r="C71" i="71" s="1"/>
  <c r="C75" i="71" s="1"/>
  <c r="D68" i="71"/>
  <c r="D63" i="71" s="1"/>
  <c r="D75" i="71" s="1"/>
  <c r="D69" i="71"/>
  <c r="B43" i="71"/>
  <c r="G43" i="71" s="1"/>
  <c r="M19" i="71"/>
  <c r="B48" i="71"/>
  <c r="B47" i="71" s="1"/>
  <c r="E63" i="71"/>
  <c r="E75" i="71" s="1"/>
  <c r="F18" i="71"/>
  <c r="F4" i="73"/>
  <c r="C52" i="71" l="1"/>
  <c r="C47" i="71"/>
  <c r="C55" i="71"/>
  <c r="C57" i="71" l="1"/>
  <c r="E57" i="71" s="1"/>
  <c r="E55" i="71"/>
  <c r="E47" i="71"/>
  <c r="F47" i="71"/>
</calcChain>
</file>

<file path=xl/sharedStrings.xml><?xml version="1.0" encoding="utf-8"?>
<sst xmlns="http://schemas.openxmlformats.org/spreadsheetml/2006/main" count="1560" uniqueCount="303">
  <si>
    <t>тыс. руб.</t>
  </si>
  <si>
    <t>Объем выполненных работ по виду деятельности "строительство"</t>
  </si>
  <si>
    <t>кв.м.</t>
  </si>
  <si>
    <t>Общая площадь жилых помещений, приходящаяся в среднем на 1 жителя</t>
  </si>
  <si>
    <t>ед.</t>
  </si>
  <si>
    <t>Оборот субъектов малого и среднего предпринимательства</t>
  </si>
  <si>
    <t>%</t>
  </si>
  <si>
    <t>садов</t>
  </si>
  <si>
    <t>за счет всех источников финансирования</t>
  </si>
  <si>
    <t>за исключением бюджетных средств</t>
  </si>
  <si>
    <t>га</t>
  </si>
  <si>
    <t>работников муниципальных учреждений культуры и искусства</t>
  </si>
  <si>
    <t>руб.</t>
  </si>
  <si>
    <t>в рамках реализации инвестиционных проектов</t>
  </si>
  <si>
    <t>Продукция сельского хозяйства, всего</t>
  </si>
  <si>
    <t>в том числе используемая</t>
  </si>
  <si>
    <t>индивидуальных предпринимателей</t>
  </si>
  <si>
    <t>январь - июнь</t>
  </si>
  <si>
    <t>январь - июль</t>
  </si>
  <si>
    <t>январь - август</t>
  </si>
  <si>
    <t>январь - сентябрь</t>
  </si>
  <si>
    <t>январь - октябрь</t>
  </si>
  <si>
    <t>январь - ноябрь</t>
  </si>
  <si>
    <t>январь - декабрь</t>
  </si>
  <si>
    <t>Оценка на текущий год</t>
  </si>
  <si>
    <t>1</t>
  </si>
  <si>
    <t>Объем отгруженных товаров собственного производства, выполненных работ и услуг собственными силами</t>
  </si>
  <si>
    <t>2</t>
  </si>
  <si>
    <t>продукция растениеводства</t>
  </si>
  <si>
    <t>продукция животноводства</t>
  </si>
  <si>
    <t>3</t>
  </si>
  <si>
    <t>Общая площадь пашни*</t>
  </si>
  <si>
    <t>4</t>
  </si>
  <si>
    <t>виноградников</t>
  </si>
  <si>
    <t>5</t>
  </si>
  <si>
    <t>Объем инвестиций в основной капитал:</t>
  </si>
  <si>
    <t>6</t>
  </si>
  <si>
    <t>7</t>
  </si>
  <si>
    <t>Ввод в действие жилых домов</t>
  </si>
  <si>
    <t>8</t>
  </si>
  <si>
    <t>9</t>
  </si>
  <si>
    <t>10</t>
  </si>
  <si>
    <t>Оборот розничной торговли</t>
  </si>
  <si>
    <t>11</t>
  </si>
  <si>
    <t>12</t>
  </si>
  <si>
    <t>13</t>
  </si>
  <si>
    <t>14</t>
  </si>
  <si>
    <t>15</t>
  </si>
  <si>
    <t>16</t>
  </si>
  <si>
    <t>17</t>
  </si>
  <si>
    <t>18</t>
  </si>
  <si>
    <t>Доля детей в возрасте 1 – 6 лет, стоящих на учете для определения в муниципальные дошкольные образовательные учреждения, в общей численности детей в возрасте 1 - 6 лет</t>
  </si>
  <si>
    <t>* показатели представляются  один раз в год</t>
  </si>
  <si>
    <t>норма расхода  Воды</t>
  </si>
  <si>
    <t>Тыс. м/куб</t>
  </si>
  <si>
    <t>Начисл.Тыс. рублей</t>
  </si>
  <si>
    <t>Всего оплачено</t>
  </si>
  <si>
    <t>Задолженность</t>
  </si>
  <si>
    <t>уров.соб</t>
  </si>
  <si>
    <t>Всего начислено жилищно-коммунальных платежей, в  том числе:</t>
  </si>
  <si>
    <t>населению</t>
  </si>
  <si>
    <t>бюджетным учреждениям</t>
  </si>
  <si>
    <t>прочим потребителям</t>
  </si>
  <si>
    <t>ОООРодник</t>
  </si>
  <si>
    <t>«село Нижний Чирюрт»</t>
  </si>
  <si>
    <t>село Султан-Янги-Юрт»</t>
  </si>
  <si>
    <t>«село Чонтаул»</t>
  </si>
  <si>
    <t>«сель-т «З-Миатлинский</t>
  </si>
  <si>
    <t xml:space="preserve">«сельсовет «Нечаевский» </t>
  </si>
  <si>
    <t xml:space="preserve"> «село Новый Чиркей»</t>
  </si>
  <si>
    <t>«село Кульзеб»</t>
  </si>
  <si>
    <t>ООО Водник</t>
  </si>
  <si>
    <t>«сельсовет «Стальский»</t>
  </si>
  <si>
    <t>22жкх  и 6 в</t>
  </si>
  <si>
    <t>ООО Кавказрегионгаз</t>
  </si>
  <si>
    <t>МУП Благоустройство</t>
  </si>
  <si>
    <t>ОАО ДЭСК</t>
  </si>
  <si>
    <t>МУП ЖКХ Султанянгиюрт</t>
  </si>
  <si>
    <t>Тыс. рублей</t>
  </si>
  <si>
    <t>ООО  "Благоустройство Зубутли-Миатли</t>
  </si>
  <si>
    <t>МУПЖКХ Исток</t>
  </si>
  <si>
    <t>всего начисл ЖКУ</t>
  </si>
  <si>
    <t>в том насел</t>
  </si>
  <si>
    <t>вода</t>
  </si>
  <si>
    <t>свод</t>
  </si>
  <si>
    <t>Стоимость жилищно-коммунальных услуг для населения в расчете на 1 человека в месяц</t>
  </si>
  <si>
    <r>
      <t>Расчет показателя</t>
    </r>
    <r>
      <rPr>
        <sz val="10"/>
        <rFont val="Times New Roman"/>
        <family val="1"/>
        <charset val="204"/>
      </rPr>
      <t>: показатель определяется как отношение суммы фактически оплаченных жилищно-коммунальных платежей, к сумме начисленных жилищно-коммунальных платежей, выраженное в процентах.</t>
    </r>
  </si>
  <si>
    <t>форма 22 жкх</t>
  </si>
  <si>
    <t xml:space="preserve">начис нас </t>
  </si>
  <si>
    <t>опл</t>
  </si>
  <si>
    <t>ТБО</t>
  </si>
  <si>
    <t>всего</t>
  </si>
  <si>
    <t>задолж за насел</t>
  </si>
  <si>
    <t>Общий объем рынка оказания услуг ЖКХ в МО</t>
  </si>
  <si>
    <t>Водоснабжение</t>
  </si>
  <si>
    <t>ООО Родник</t>
  </si>
  <si>
    <t>Услуги по вывозу ТБО</t>
  </si>
  <si>
    <t>Средний ежегодный рост тарифов по ЖКХ %</t>
  </si>
  <si>
    <t>4. ПРОМЫШЛЕННОЕ ПРОИЗВОДСТВО</t>
  </si>
  <si>
    <t>№ п/п</t>
  </si>
  <si>
    <t>Наименование показателей</t>
  </si>
  <si>
    <t>Ед. изм.</t>
  </si>
  <si>
    <t>Источник информации</t>
  </si>
  <si>
    <t xml:space="preserve">Вид документа, форма, расчет </t>
  </si>
  <si>
    <t>4.1.</t>
  </si>
  <si>
    <t>млн.руб.</t>
  </si>
  <si>
    <t>ТО Росстата, МО</t>
  </si>
  <si>
    <t>П-1, оценка</t>
  </si>
  <si>
    <t>в % к пред.году</t>
  </si>
  <si>
    <t xml:space="preserve">в том числе по видам эконом. деятельности:
</t>
  </si>
  <si>
    <t>4.1.1.</t>
  </si>
  <si>
    <t xml:space="preserve">
добыча полезных ископаемых всего, в том числе:</t>
  </si>
  <si>
    <t>-  "  -</t>
  </si>
  <si>
    <t>4.1.1.1.</t>
  </si>
  <si>
    <t>добыча топливно-энергетических полезных ископаемых</t>
  </si>
  <si>
    <t>4.1.1.2.</t>
  </si>
  <si>
    <t xml:space="preserve">добыча полезных ископаемых, кроме топливно-энергетических </t>
  </si>
  <si>
    <t>4.1.2.</t>
  </si>
  <si>
    <t>обрабатывающие производства, из них:</t>
  </si>
  <si>
    <t>4.1.2.1.</t>
  </si>
  <si>
    <t>производство пищевых продуктов, включая напитки, и табака</t>
  </si>
  <si>
    <t>4.1.2.2.</t>
  </si>
  <si>
    <t>текстильное и швейное производство</t>
  </si>
  <si>
    <t>4.1.2.3.</t>
  </si>
  <si>
    <t>издательская и полиграфическая деятельность</t>
  </si>
  <si>
    <t>4.1.2.4.</t>
  </si>
  <si>
    <t xml:space="preserve">производство резиновых и пластмассовых изделий </t>
  </si>
  <si>
    <t>4.1.2.5.</t>
  </si>
  <si>
    <t>производство прочих неметаллических минеральных продуктов</t>
  </si>
  <si>
    <t>4.1.2.6.</t>
  </si>
  <si>
    <t>металлургическое производство и произ-водство готовых металлических изделий</t>
  </si>
  <si>
    <t>4.1.2.7.</t>
  </si>
  <si>
    <t>производство машин и оборудования</t>
  </si>
  <si>
    <t>4.1.2.8.</t>
  </si>
  <si>
    <t>производство электрооборудования, электронного и оптического оборудования</t>
  </si>
  <si>
    <t>4.1.2.9.</t>
  </si>
  <si>
    <t>производство транспортных средств и оборудования</t>
  </si>
  <si>
    <t>4.1.2.10.</t>
  </si>
  <si>
    <t>химическое производство</t>
  </si>
  <si>
    <t>4.1.2.11.</t>
  </si>
  <si>
    <t>производство кожи, изделий из кожи и производство обуви</t>
  </si>
  <si>
    <t>4.1.2.12.</t>
  </si>
  <si>
    <t>обработка древесины и производство изделий из дерева</t>
  </si>
  <si>
    <t>4.1.2.13.</t>
  </si>
  <si>
    <t>прочие производства</t>
  </si>
  <si>
    <t>4.1.3.</t>
  </si>
  <si>
    <t>производство и распределение электроэнергии, газа и воды</t>
  </si>
  <si>
    <t>4.1.3.1.</t>
  </si>
  <si>
    <t>производство, передача и распределение электроэнергии</t>
  </si>
  <si>
    <t>4.1.3.2.</t>
  </si>
  <si>
    <t>производство, передача и распределение пара и горячей воды (тепловой энергии)</t>
  </si>
  <si>
    <t>4.2.</t>
  </si>
  <si>
    <t>Производство основных видов промышленной продукции в натуральном выражении (в разрезе предприятий):</t>
  </si>
  <si>
    <t>ед. изм.</t>
  </si>
  <si>
    <t>ООО Сулак-связь</t>
  </si>
  <si>
    <t>щебень</t>
  </si>
  <si>
    <t>м3</t>
  </si>
  <si>
    <t>камень</t>
  </si>
  <si>
    <t>д/песок</t>
  </si>
  <si>
    <t>ПГС</t>
  </si>
  <si>
    <t>ООО Кизилюрткарьерстрой</t>
  </si>
  <si>
    <t>ООО Роснеруд</t>
  </si>
  <si>
    <t>ООО Кизирюрт Неруд</t>
  </si>
  <si>
    <t>ООО Дагстройресурс</t>
  </si>
  <si>
    <t>ЗАО Конгломерат</t>
  </si>
  <si>
    <t>железобетонные конструкции</t>
  </si>
  <si>
    <t>СПК Янгиюрт</t>
  </si>
  <si>
    <t>ООО Монолит</t>
  </si>
  <si>
    <t>ООО Югроснеруд</t>
  </si>
  <si>
    <t>ООО Техносервис</t>
  </si>
  <si>
    <t>4.3.</t>
  </si>
  <si>
    <t>Объем инвестиций в основной капитал крупных промышленных предприятий (в разрезе предприятий) по источникам финансирования</t>
  </si>
  <si>
    <t>в том числе: федеральный бюджет</t>
  </si>
  <si>
    <t>республиканский бюджет РД</t>
  </si>
  <si>
    <t>муниципальный бюджет</t>
  </si>
  <si>
    <t>собственные средства предприятия</t>
  </si>
  <si>
    <t>другие негосударственные средства</t>
  </si>
  <si>
    <t>ОАО "Концерн КЭМЗ"</t>
  </si>
  <si>
    <t>Наталья</t>
  </si>
  <si>
    <t>ООО  Югроснеруд</t>
  </si>
  <si>
    <t>в месяц 13тыс кирпичей по 14 рублей</t>
  </si>
  <si>
    <t>Услуги</t>
  </si>
  <si>
    <t xml:space="preserve">ФОТ, т. руб </t>
  </si>
  <si>
    <t>Начисление налога на доходы физических лиц</t>
  </si>
  <si>
    <t>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</t>
  </si>
  <si>
    <t>Доля муниципальных услуг, переведенных на предоставление в электронной форме, от общего объема предоставленных услуг населению органами местного самоуправления</t>
  </si>
  <si>
    <t>№ по п/п</t>
  </si>
  <si>
    <t>Наименование показателя</t>
  </si>
  <si>
    <t>Ед.изм.</t>
  </si>
  <si>
    <t>Объем отгруженных товаров собственного производства, выполненных работ и услуг предприятиями промышленности</t>
  </si>
  <si>
    <t>2.1</t>
  </si>
  <si>
    <t>2.2</t>
  </si>
  <si>
    <t>3.1</t>
  </si>
  <si>
    <t>4.1</t>
  </si>
  <si>
    <t>4.2</t>
  </si>
  <si>
    <t>5.1</t>
  </si>
  <si>
    <t>5.2</t>
  </si>
  <si>
    <t>Объем платных услуг населению</t>
  </si>
  <si>
    <t>13.1</t>
  </si>
  <si>
    <t>малых и средних предприятий</t>
  </si>
  <si>
    <t>13.2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</si>
  <si>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организаций</t>
  </si>
  <si>
    <t>Налоговые и неналоговые доходы бюджета муниципального района (городского округа)</t>
  </si>
  <si>
    <t>Доля финансовой помощи из республиканского бюджета РД в общем объеме доходов бюджета муниципального района (городского округа) (без учета субвенций)</t>
  </si>
  <si>
    <t>Среднемесячная номинальная начисленная заработная плата:</t>
  </si>
  <si>
    <t>17.1</t>
  </si>
  <si>
    <t>работников организаций муниципального района (городского округа) - всего</t>
  </si>
  <si>
    <t>17.2</t>
  </si>
  <si>
    <t>педагогических работников муниципальных общеобразовательных учреждений</t>
  </si>
  <si>
    <t>17.3</t>
  </si>
  <si>
    <t>педагогических работников муниципальных дошкольных образовательных учреждений</t>
  </si>
  <si>
    <t>17.4</t>
  </si>
  <si>
    <t>17.5</t>
  </si>
  <si>
    <t>педагогических работников муниципальных учреждений дополнительного образования детей</t>
  </si>
  <si>
    <t>Число вновь созданных рабочих мест всего</t>
  </si>
  <si>
    <t>18.1</t>
  </si>
  <si>
    <t>высокопроизводительные рабочие места</t>
  </si>
  <si>
    <t>18.2</t>
  </si>
  <si>
    <t>Удельный вес населения, систематически занимающегося физической культурой и спортом</t>
  </si>
  <si>
    <t>Доля обустроенных объектов культурного наследия к общей численности объектов культурного наследия, находящихся в муниципальной собственности</t>
  </si>
  <si>
    <t>Площадь земельных участков, предоставленных для строительства в расчете на 10 тыс. человек населения*</t>
  </si>
  <si>
    <t>Доля выпускников муниципальных общеобразовательных учреждений, сдавших единый государственный экзамен по русскому языку и математике, в общей численности выпускников муниципальных общеобразовательных учреждений, сдававших единый государственный экзамен по данным предметам*</t>
  </si>
  <si>
    <t>Удельный вес обучающихся в муниципальных общеобразовательных учреждениях, занимающихся в первую смену*</t>
  </si>
  <si>
    <t>Охват детей дошкольными образовательными учреждениями*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</si>
  <si>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значения*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</si>
  <si>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муниципального района, в общей численности населения муниципального района*</t>
  </si>
  <si>
    <t>Доля населения, участвующего в культурно-досуговых мероприятиях, организованных органами местного самоуправления муниципальных районов и городских округов*</t>
  </si>
  <si>
    <t>Площадь закладки многолетних насаждений:*</t>
  </si>
  <si>
    <t>январь - март</t>
  </si>
  <si>
    <t>январь - апрель</t>
  </si>
  <si>
    <t>январь - май</t>
  </si>
  <si>
    <t>ЗАО Роспромнеруд</t>
  </si>
  <si>
    <t>ООО Дорсервис 09</t>
  </si>
  <si>
    <t>Производ.электрической распределительной и регулирующей аппаратуры,</t>
  </si>
  <si>
    <t>тонн</t>
  </si>
  <si>
    <t>асфальтобетонная смесь</t>
  </si>
  <si>
    <t>ЗАО Нива</t>
  </si>
  <si>
    <t>ОО Самей</t>
  </si>
  <si>
    <t>ООО С-Каммерс-М</t>
  </si>
  <si>
    <t>ООО Цер</t>
  </si>
  <si>
    <t>ООО Эсконт</t>
  </si>
  <si>
    <t xml:space="preserve"> ООО Дорсервис 09 асфальтобетонная смесь</t>
  </si>
  <si>
    <t xml:space="preserve">январь - </t>
  </si>
  <si>
    <t>январь - февраль</t>
  </si>
  <si>
    <t>рабочие места</t>
  </si>
  <si>
    <t>ЗАО Конгломерат-немет. Продукт</t>
  </si>
  <si>
    <t>ЗАО "Роспромнеруд"</t>
  </si>
  <si>
    <t xml:space="preserve">  Производство тротуарной плит</t>
  </si>
  <si>
    <t>13.</t>
  </si>
  <si>
    <t xml:space="preserve"> Производство бетона</t>
  </si>
  <si>
    <t xml:space="preserve"> Произв-во  шлакоблоков-прочие</t>
  </si>
  <si>
    <t xml:space="preserve"> ЗАО Конгломерат-немет. Продукт</t>
  </si>
  <si>
    <t xml:space="preserve"> ЗАО "Роспромнеруд"</t>
  </si>
  <si>
    <t>в том числе насел.      т.р.</t>
  </si>
  <si>
    <t>гравий</t>
  </si>
  <si>
    <t xml:space="preserve"> </t>
  </si>
  <si>
    <t>ИТОГО:</t>
  </si>
  <si>
    <t>ВСЕГО:</t>
  </si>
  <si>
    <t>Число субъектов малого и среднего предпринимательства всего (действующих)</t>
  </si>
  <si>
    <t>Расшифровка кодов ОКВЭД 2016</t>
  </si>
  <si>
    <t>РАЗДЕЛ D обрабатывающие производства</t>
  </si>
  <si>
    <t>В разделе классифицируются виды деятельности по переработке материалов, веществ или полуфабрикатов в новую продукцию с использованием механических, физических или химических процессов производства. Перерабатываемые материалы, вещества или полуфабрикаты - сырье, являющееся продукцией сельского хозяйства, лесного хозяйства, рыболовства, добычи полезных ископаемых, некоторых других видов деятельности. К обрабатывающим производствам относятся такие хозяйствующие субъекты как заводы, фабрики и аналогичные предприятия, использующие в своей деятельности силовые и рабочие машины, а также подъемно-транспортное оборудование.</t>
  </si>
  <si>
    <t>В разделе классифицируется также деятельность хозяйствующих субъектов, перерабатывающих материалы или вещества в новые изделия вручную или в мастерских и участвующих в реализации этих изделий, произведенных на месте продажи, например пекарни и ателье по пошиву, выполняющие индивидуальные заказы.</t>
  </si>
  <si>
    <t>Хозяйствующие субъекты могут перерабатывать как собственные материалы, так и материалы, поставляемые другими хозяйствующими субъектами (по договорам).</t>
  </si>
  <si>
    <t>Новая произведенная продукция может быть полностью обработанной - т.е. готовой для использования и потребления, или быть полуфабрикатом, являющимся исходным сырьем для дальнейшего производства.</t>
  </si>
  <si>
    <t>Например, продукция завода по производству глинозема (оксида алюминия) является исходным сырьем для производства алюминия в первичной форме, алюминий в первичной форме - исходное сырье для завода по производству проволоки (холодному волочению проволоки).</t>
  </si>
  <si>
    <t>Монтаж составных частей произведенной продукции рассматривается как производство, кроме случаев, когда эта деятельность классифицируется в одном из классов раздела 45 "Строительство".</t>
  </si>
  <si>
    <t>Монтаж и установка машин и оборудования в хозяйствующих субъектах, осуществляющих добычу, обработку, торговлю, или прочих хозяйствующих субъектах, выполняющих специализированные виды деятельности, классифицирована в той же группировке обрабатывающего производства, где создается устанавливаемая продукция.</t>
  </si>
  <si>
    <t>Монтаж и установка машин и оборудования, рассматриваемые как предоставление услуги при производстве, оптовой или розничной продаже этих машин и оборудования, классифицируются по основному виду деятельности хозяйствующего субъекта.</t>
  </si>
  <si>
    <t>муслимат</t>
  </si>
  <si>
    <t>Сталярный цех ИП Якубов Дада</t>
  </si>
  <si>
    <t>Сталярный цех ИП Нуцалов</t>
  </si>
  <si>
    <t>не работает</t>
  </si>
  <si>
    <t>роза</t>
  </si>
  <si>
    <t>не раб</t>
  </si>
  <si>
    <t>закрыли с 2016</t>
  </si>
  <si>
    <t>пожар</t>
  </si>
  <si>
    <t>СК Монолит</t>
  </si>
  <si>
    <t>закрыли</t>
  </si>
  <si>
    <t>ИП Якубов</t>
  </si>
  <si>
    <t>ИП Якубов Д.А.</t>
  </si>
  <si>
    <t>тыс.руб</t>
  </si>
  <si>
    <t>ИП ЯкубовД.А.</t>
  </si>
  <si>
    <t>Среднесписочная  численность-2016</t>
  </si>
  <si>
    <t>вода,газ,эл.</t>
  </si>
  <si>
    <t>итого:</t>
  </si>
  <si>
    <t>ООО Монолитстрой</t>
  </si>
  <si>
    <t>ООО  "Монолитстрой"</t>
  </si>
  <si>
    <t>Доля выпускников 11 классов, получивших рабочую специальность, в общем числе выпускников 11 классов</t>
  </si>
  <si>
    <t>9 месяцев 2016</t>
  </si>
  <si>
    <t>9 месяцев 2017</t>
  </si>
  <si>
    <t>9 мес 2017</t>
  </si>
  <si>
    <t>Итого:</t>
  </si>
  <si>
    <t>не работают</t>
  </si>
  <si>
    <t>откл.</t>
  </si>
  <si>
    <t>Коммунальные услуги за 2017г.</t>
  </si>
  <si>
    <t>9580,52</t>
  </si>
  <si>
    <t>11420,58</t>
  </si>
  <si>
    <t>Всего нач. за 2017г т.р.</t>
  </si>
  <si>
    <t>Всего оплачено за  2017г т.р.</t>
  </si>
  <si>
    <t>Бытовые  услуги за  2017 г.</t>
  </si>
  <si>
    <t>Доля населения муниципального образования,достигшего возраста 14 лет и старше,зарегистрированного на Едином портале государственных и муниципальных услуг,в общей численности указанной категории</t>
  </si>
  <si>
    <t xml:space="preserve">Показатели
 социально-экономического развития
муниципального образования «Кизилюртовский район» на 01.10.2018 г.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</si>
</sst>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0.0"/>
    <numFmt numFmtId="166" formatCode="_-* #,##0.00[$€-1]_-;\-* #,##0.00[$€-1]_-;_-* &quot;-&quot;??[$€-1]_-"/>
    <numFmt numFmtId="167" formatCode="_-* #,##0_р_._-;\-* #,##0_р_._-;_-* &quot;-&quot;??_р_._-;_-@_-"/>
    <numFmt numFmtId="168" formatCode="_-* #,##0.0_р_._-;\-* #,##0.0_р_._-;_-* &quot;-&quot;??_р_._-;_-@_-"/>
    <numFmt numFmtId="169" formatCode="0.0000"/>
    <numFmt numFmtId="170" formatCode="0.000"/>
  </numFmts>
  <fonts count="53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9"/>
      <name val="Arial Cyr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b/>
      <sz val="8"/>
      <name val="Arial Cyr"/>
      <charset val="204"/>
    </font>
    <font>
      <sz val="8"/>
      <color indexed="8"/>
      <name val="Calibri"/>
      <family val="2"/>
      <charset val="204"/>
    </font>
    <font>
      <b/>
      <sz val="12"/>
      <name val="Arial Cyr"/>
      <charset val="204"/>
    </font>
    <font>
      <i/>
      <sz val="10"/>
      <name val="Arial Cyr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sz val="12"/>
      <name val="Arial Cyr"/>
      <charset val="204"/>
    </font>
    <font>
      <sz val="12"/>
      <name val="Arial Narrow"/>
      <family val="2"/>
      <charset val="204"/>
    </font>
    <font>
      <sz val="11"/>
      <name val="Arial Cyr"/>
      <charset val="204"/>
    </font>
    <font>
      <u/>
      <sz val="10"/>
      <name val="Times New Roman"/>
      <family val="1"/>
      <charset val="204"/>
    </font>
    <font>
      <b/>
      <sz val="14"/>
      <name val="Arial Cyr"/>
      <family val="2"/>
      <charset val="204"/>
    </font>
    <font>
      <b/>
      <sz val="12"/>
      <name val="Arial Narrow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10"/>
      <name val="Arial Narrow"/>
      <family val="2"/>
      <charset val="204"/>
    </font>
    <font>
      <b/>
      <sz val="11"/>
      <name val="Arial CYR"/>
      <charset val="204"/>
    </font>
    <font>
      <sz val="12"/>
      <color indexed="8"/>
      <name val="Arial Narrow"/>
      <family val="2"/>
      <charset val="204"/>
    </font>
    <font>
      <sz val="8"/>
      <color indexed="8"/>
      <name val="Verdana"/>
      <family val="2"/>
      <charset val="204"/>
    </font>
    <font>
      <sz val="8"/>
      <color indexed="8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name val="Verdana"/>
      <family val="2"/>
      <charset val="204"/>
    </font>
    <font>
      <b/>
      <sz val="11"/>
      <name val="Verdana"/>
      <family val="2"/>
      <charset val="204"/>
    </font>
    <font>
      <b/>
      <sz val="8"/>
      <name val="Verdana"/>
      <family val="2"/>
      <charset val="204"/>
    </font>
    <font>
      <sz val="8"/>
      <name val="Arial"/>
      <family val="2"/>
      <charset val="204"/>
    </font>
    <font>
      <sz val="8"/>
      <name val="Verdana"/>
      <family val="2"/>
      <charset val="204"/>
    </font>
    <font>
      <b/>
      <i/>
      <sz val="10"/>
      <name val="Arial Cyr"/>
      <charset val="204"/>
    </font>
    <font>
      <sz val="12"/>
      <color indexed="8"/>
      <name val="Calibri"/>
      <family val="2"/>
      <charset val="204"/>
    </font>
    <font>
      <sz val="11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  <font>
      <b/>
      <sz val="8"/>
      <color indexed="8"/>
      <name val="Verdana"/>
      <family val="2"/>
      <charset val="204"/>
    </font>
    <font>
      <sz val="9"/>
      <name val="Verdana"/>
      <family val="2"/>
      <charset val="204"/>
    </font>
    <font>
      <sz val="9"/>
      <color indexed="8"/>
      <name val="Verdana"/>
      <family val="2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Verdana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10"/>
      <color indexed="12"/>
      <name val="Arial CYR"/>
      <charset val="204"/>
    </font>
    <font>
      <b/>
      <sz val="16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u/>
      <sz val="16"/>
      <color theme="10"/>
      <name val="Calibri"/>
      <family val="2"/>
      <charset val="204"/>
    </font>
    <font>
      <sz val="10"/>
      <color theme="1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color indexed="10"/>
      <name val="Calibri"/>
      <family val="2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166" fontId="3" fillId="0" borderId="0" applyFont="0" applyFill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4" fillId="0" borderId="0"/>
    <xf numFmtId="9" fontId="4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6" fillId="0" borderId="0" applyNumberFormat="0" applyFill="0" applyBorder="0" applyAlignment="0" applyProtection="0">
      <alignment vertical="top"/>
      <protection locked="0"/>
    </xf>
    <xf numFmtId="0" fontId="45" fillId="0" borderId="0"/>
    <xf numFmtId="9" fontId="5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45" fillId="0" borderId="0" applyFont="0" applyFill="0" applyBorder="0" applyAlignment="0" applyProtection="0"/>
  </cellStyleXfs>
  <cellXfs count="387">
    <xf numFmtId="0" fontId="0" fillId="0" borderId="0" xfId="0"/>
    <xf numFmtId="0" fontId="3" fillId="0" borderId="0" xfId="3"/>
    <xf numFmtId="0" fontId="3" fillId="0" borderId="1" xfId="3" applyBorder="1" applyAlignment="1">
      <alignment horizontal="right"/>
    </xf>
    <xf numFmtId="0" fontId="10" fillId="0" borderId="0" xfId="0" applyFont="1"/>
    <xf numFmtId="0" fontId="3" fillId="0" borderId="1" xfId="3" applyBorder="1"/>
    <xf numFmtId="0" fontId="3" fillId="3" borderId="1" xfId="3" applyFill="1" applyBorder="1"/>
    <xf numFmtId="2" fontId="3" fillId="0" borderId="1" xfId="3" applyNumberFormat="1" applyBorder="1"/>
    <xf numFmtId="0" fontId="2" fillId="0" borderId="1" xfId="3" applyFont="1" applyBorder="1" applyAlignment="1">
      <alignment horizontal="justify"/>
    </xf>
    <xf numFmtId="2" fontId="3" fillId="0" borderId="1" xfId="3" applyNumberFormat="1" applyFill="1" applyBorder="1" applyAlignment="1">
      <alignment vertical="top" wrapText="1"/>
    </xf>
    <xf numFmtId="0" fontId="2" fillId="0" borderId="1" xfId="3" applyFont="1" applyBorder="1"/>
    <xf numFmtId="2" fontId="3" fillId="0" borderId="3" xfId="3" applyNumberFormat="1" applyFill="1" applyBorder="1" applyAlignment="1">
      <alignment vertical="top" wrapText="1"/>
    </xf>
    <xf numFmtId="0" fontId="2" fillId="0" borderId="1" xfId="3" applyFont="1" applyBorder="1" applyAlignment="1">
      <alignment horizontal="justify" vertical="top" wrapText="1"/>
    </xf>
    <xf numFmtId="0" fontId="13" fillId="0" borderId="1" xfId="3" applyFont="1" applyBorder="1" applyAlignment="1">
      <alignment horizontal="justify" vertical="top" wrapText="1"/>
    </xf>
    <xf numFmtId="0" fontId="3" fillId="0" borderId="0" xfId="3" applyBorder="1"/>
    <xf numFmtId="2" fontId="3" fillId="0" borderId="0" xfId="3" applyNumberFormat="1"/>
    <xf numFmtId="0" fontId="14" fillId="0" borderId="0" xfId="3" applyFont="1"/>
    <xf numFmtId="1" fontId="3" fillId="0" borderId="1" xfId="3" applyNumberFormat="1" applyFill="1" applyBorder="1" applyAlignment="1">
      <alignment vertical="top" wrapText="1"/>
    </xf>
    <xf numFmtId="165" fontId="3" fillId="0" borderId="1" xfId="3" applyNumberFormat="1" applyFill="1" applyBorder="1" applyAlignment="1">
      <alignment vertical="top" wrapText="1"/>
    </xf>
    <xf numFmtId="165" fontId="3" fillId="0" borderId="3" xfId="3" applyNumberFormat="1" applyFill="1" applyBorder="1" applyAlignment="1">
      <alignment vertical="top" wrapText="1"/>
    </xf>
    <xf numFmtId="0" fontId="3" fillId="0" borderId="0" xfId="3" applyFill="1" applyBorder="1" applyAlignment="1">
      <alignment vertical="top" wrapText="1"/>
    </xf>
    <xf numFmtId="2" fontId="3" fillId="0" borderId="0" xfId="3" applyNumberFormat="1" applyBorder="1"/>
    <xf numFmtId="1" fontId="3" fillId="0" borderId="0" xfId="3" applyNumberFormat="1"/>
    <xf numFmtId="0" fontId="3" fillId="0" borderId="0" xfId="3" applyFill="1" applyBorder="1" applyAlignment="1">
      <alignment horizontal="right" vertical="top" wrapText="1"/>
    </xf>
    <xf numFmtId="2" fontId="3" fillId="0" borderId="0" xfId="3" applyNumberFormat="1" applyFill="1" applyBorder="1" applyAlignment="1">
      <alignment vertical="top" wrapText="1"/>
    </xf>
    <xf numFmtId="165" fontId="3" fillId="0" borderId="0" xfId="3" applyNumberFormat="1" applyFill="1" applyBorder="1" applyAlignment="1">
      <alignment vertical="top" wrapText="1"/>
    </xf>
    <xf numFmtId="2" fontId="3" fillId="4" borderId="0" xfId="3" applyNumberFormat="1" applyFill="1" applyBorder="1"/>
    <xf numFmtId="2" fontId="3" fillId="0" borderId="0" xfId="3" applyNumberFormat="1" applyFill="1" applyBorder="1"/>
    <xf numFmtId="2" fontId="3" fillId="0" borderId="1" xfId="3" applyNumberFormat="1" applyFill="1" applyBorder="1"/>
    <xf numFmtId="165" fontId="3" fillId="0" borderId="0" xfId="3" applyNumberFormat="1"/>
    <xf numFmtId="0" fontId="16" fillId="0" borderId="1" xfId="3" applyFont="1" applyFill="1" applyBorder="1" applyAlignment="1" applyProtection="1">
      <alignment horizontal="left" vertical="center" wrapText="1"/>
    </xf>
    <xf numFmtId="2" fontId="3" fillId="5" borderId="1" xfId="3" applyNumberFormat="1" applyFill="1" applyBorder="1"/>
    <xf numFmtId="169" fontId="17" fillId="0" borderId="1" xfId="3" applyNumberFormat="1" applyFont="1" applyBorder="1"/>
    <xf numFmtId="0" fontId="3" fillId="3" borderId="1" xfId="3" applyFill="1" applyBorder="1" applyAlignment="1">
      <alignment horizontal="center"/>
    </xf>
    <xf numFmtId="0" fontId="12" fillId="0" borderId="1" xfId="3" applyFont="1" applyFill="1" applyBorder="1" applyAlignment="1">
      <alignment horizontal="left" vertical="top" wrapText="1"/>
    </xf>
    <xf numFmtId="1" fontId="3" fillId="0" borderId="1" xfId="3" applyNumberFormat="1" applyBorder="1"/>
    <xf numFmtId="0" fontId="12" fillId="2" borderId="1" xfId="3" applyFont="1" applyFill="1" applyBorder="1" applyAlignment="1">
      <alignment horizontal="left" vertical="top" wrapText="1"/>
    </xf>
    <xf numFmtId="165" fontId="3" fillId="0" borderId="1" xfId="3" applyNumberFormat="1" applyBorder="1"/>
    <xf numFmtId="0" fontId="12" fillId="0" borderId="0" xfId="3" applyFont="1" applyFill="1" applyBorder="1" applyAlignment="1">
      <alignment horizontal="left" vertical="top" wrapText="1"/>
    </xf>
    <xf numFmtId="49" fontId="3" fillId="0" borderId="0" xfId="3" applyNumberFormat="1" applyAlignment="1">
      <alignment horizontal="left"/>
    </xf>
    <xf numFmtId="49" fontId="3" fillId="0" borderId="0" xfId="3" applyNumberFormat="1"/>
    <xf numFmtId="0" fontId="3" fillId="0" borderId="0" xfId="3" applyAlignment="1">
      <alignment horizontal="right"/>
    </xf>
    <xf numFmtId="49" fontId="19" fillId="0" borderId="4" xfId="3" applyNumberFormat="1" applyFont="1" applyBorder="1" applyAlignment="1">
      <alignment horizontal="centerContinuous" vertical="center"/>
    </xf>
    <xf numFmtId="0" fontId="3" fillId="0" borderId="5" xfId="3" applyBorder="1" applyAlignment="1">
      <alignment horizontal="centerContinuous" vertical="center"/>
    </xf>
    <xf numFmtId="0" fontId="19" fillId="0" borderId="5" xfId="3" applyFont="1" applyBorder="1" applyAlignment="1">
      <alignment horizontal="centerContinuous" vertical="center"/>
    </xf>
    <xf numFmtId="49" fontId="19" fillId="0" borderId="5" xfId="3" applyNumberFormat="1" applyFont="1" applyBorder="1" applyAlignment="1">
      <alignment horizontal="centerContinuous" vertical="center"/>
    </xf>
    <xf numFmtId="0" fontId="3" fillId="0" borderId="5" xfId="3" applyBorder="1" applyAlignment="1">
      <alignment horizontal="centerContinuous"/>
    </xf>
    <xf numFmtId="0" fontId="21" fillId="0" borderId="0" xfId="3" applyFont="1"/>
    <xf numFmtId="49" fontId="22" fillId="0" borderId="0" xfId="3" applyNumberFormat="1" applyFont="1" applyAlignment="1">
      <alignment horizontal="left"/>
    </xf>
    <xf numFmtId="0" fontId="22" fillId="0" borderId="0" xfId="3" applyFont="1" applyFill="1" applyBorder="1" applyAlignment="1" applyProtection="1">
      <alignment horizontal="center" vertical="center"/>
    </xf>
    <xf numFmtId="49" fontId="22" fillId="0" borderId="0" xfId="3" applyNumberFormat="1" applyFont="1" applyFill="1" applyBorder="1" applyAlignment="1" applyProtection="1">
      <alignment horizontal="center" vertical="center"/>
    </xf>
    <xf numFmtId="0" fontId="22" fillId="0" borderId="0" xfId="3" applyFont="1"/>
    <xf numFmtId="0" fontId="16" fillId="0" borderId="1" xfId="3" applyFont="1" applyFill="1" applyBorder="1" applyAlignment="1" applyProtection="1">
      <alignment horizontal="center" vertical="center" wrapText="1"/>
    </xf>
    <xf numFmtId="49" fontId="16" fillId="0" borderId="1" xfId="3" applyNumberFormat="1" applyFont="1" applyFill="1" applyBorder="1" applyAlignment="1" applyProtection="1">
      <alignment horizontal="center" vertical="center" wrapText="1"/>
    </xf>
    <xf numFmtId="0" fontId="16" fillId="0" borderId="1" xfId="3" applyFont="1" applyFill="1" applyBorder="1" applyAlignment="1" applyProtection="1">
      <alignment horizontal="right" shrinkToFit="1"/>
    </xf>
    <xf numFmtId="0" fontId="16" fillId="0" borderId="1" xfId="3" applyFont="1" applyFill="1" applyBorder="1" applyAlignment="1" applyProtection="1">
      <alignment horizontal="center" shrinkToFit="1"/>
    </xf>
    <xf numFmtId="0" fontId="3" fillId="0" borderId="9" xfId="3" applyBorder="1" applyAlignment="1">
      <alignment horizontal="left" vertical="center" indent="1"/>
    </xf>
    <xf numFmtId="0" fontId="16" fillId="0" borderId="1" xfId="3" applyFont="1" applyFill="1" applyBorder="1" applyAlignment="1" applyProtection="1">
      <alignment horizontal="left" vertical="center" wrapText="1" indent="2"/>
    </xf>
    <xf numFmtId="2" fontId="16" fillId="0" borderId="1" xfId="3" applyNumberFormat="1" applyFont="1" applyFill="1" applyBorder="1" applyAlignment="1" applyProtection="1">
      <alignment horizontal="center" shrinkToFit="1"/>
    </xf>
    <xf numFmtId="49" fontId="23" fillId="0" borderId="1" xfId="3" applyNumberFormat="1" applyFont="1" applyBorder="1" applyAlignment="1">
      <alignment horizontal="left" vertical="center" indent="1"/>
    </xf>
    <xf numFmtId="49" fontId="23" fillId="0" borderId="0" xfId="3" applyNumberFormat="1" applyFont="1" applyBorder="1" applyAlignment="1">
      <alignment horizontal="left" vertical="center" indent="1"/>
    </xf>
    <xf numFmtId="0" fontId="16" fillId="0" borderId="0" xfId="3" applyFont="1" applyFill="1" applyBorder="1" applyAlignment="1" applyProtection="1">
      <alignment horizontal="left" vertical="center" wrapText="1" indent="4"/>
    </xf>
    <xf numFmtId="0" fontId="16" fillId="0" borderId="0" xfId="3" applyFont="1" applyFill="1" applyBorder="1" applyAlignment="1" applyProtection="1">
      <alignment horizontal="center" vertical="center" wrapText="1"/>
    </xf>
    <xf numFmtId="49" fontId="16" fillId="0" borderId="0" xfId="3" applyNumberFormat="1" applyFont="1" applyFill="1" applyBorder="1" applyAlignment="1" applyProtection="1">
      <alignment horizontal="center" vertical="center" wrapText="1"/>
    </xf>
    <xf numFmtId="0" fontId="16" fillId="0" borderId="0" xfId="3" applyFont="1" applyFill="1" applyBorder="1" applyAlignment="1" applyProtection="1">
      <alignment shrinkToFit="1"/>
    </xf>
    <xf numFmtId="0" fontId="22" fillId="0" borderId="0" xfId="3" applyFont="1" applyBorder="1"/>
    <xf numFmtId="0" fontId="20" fillId="0" borderId="1" xfId="3" applyFont="1" applyFill="1" applyBorder="1" applyAlignment="1" applyProtection="1">
      <alignment horizontal="left" vertical="center" wrapText="1"/>
    </xf>
    <xf numFmtId="0" fontId="16" fillId="3" borderId="1" xfId="3" applyFont="1" applyFill="1" applyBorder="1" applyAlignment="1" applyProtection="1">
      <alignment horizontal="left" vertical="center" wrapText="1"/>
    </xf>
    <xf numFmtId="0" fontId="16" fillId="3" borderId="1" xfId="3" applyFont="1" applyFill="1" applyBorder="1" applyAlignment="1" applyProtection="1">
      <alignment horizontal="center" vertical="center" wrapText="1"/>
    </xf>
    <xf numFmtId="49" fontId="16" fillId="3" borderId="1" xfId="3" applyNumberFormat="1" applyFont="1" applyFill="1" applyBorder="1" applyAlignment="1" applyProtection="1">
      <alignment horizontal="center" vertical="center" wrapText="1"/>
    </xf>
    <xf numFmtId="0" fontId="16" fillId="3" borderId="1" xfId="3" applyFont="1" applyFill="1" applyBorder="1" applyAlignment="1" applyProtection="1">
      <alignment horizontal="right" shrinkToFit="1"/>
    </xf>
    <xf numFmtId="0" fontId="16" fillId="3" borderId="1" xfId="3" applyFont="1" applyFill="1" applyBorder="1" applyAlignment="1" applyProtection="1">
      <alignment horizontal="center" shrinkToFit="1"/>
    </xf>
    <xf numFmtId="0" fontId="20" fillId="0" borderId="1" xfId="3" applyFont="1" applyFill="1" applyBorder="1" applyAlignment="1" applyProtection="1">
      <alignment horizontal="left" vertical="center" wrapText="1" indent="2"/>
    </xf>
    <xf numFmtId="49" fontId="3" fillId="0" borderId="1" xfId="3" applyNumberFormat="1" applyBorder="1"/>
    <xf numFmtId="0" fontId="25" fillId="0" borderId="1" xfId="0" applyFont="1" applyBorder="1" applyAlignment="1">
      <alignment horizontal="left" wrapText="1" indent="2"/>
    </xf>
    <xf numFmtId="0" fontId="0" fillId="0" borderId="1" xfId="0" applyBorder="1"/>
    <xf numFmtId="49" fontId="3" fillId="0" borderId="0" xfId="3" applyNumberFormat="1" applyAlignment="1">
      <alignment horizontal="center"/>
    </xf>
    <xf numFmtId="0" fontId="29" fillId="2" borderId="0" xfId="0" applyFont="1" applyFill="1" applyBorder="1" applyAlignment="1">
      <alignment horizontal="right" vertical="center" wrapText="1"/>
    </xf>
    <xf numFmtId="0" fontId="0" fillId="0" borderId="0" xfId="0" applyBorder="1"/>
    <xf numFmtId="0" fontId="28" fillId="0" borderId="0" xfId="0" applyFont="1"/>
    <xf numFmtId="0" fontId="16" fillId="0" borderId="2" xfId="3" applyFont="1" applyFill="1" applyBorder="1" applyAlignment="1" applyProtection="1">
      <alignment horizontal="left" vertical="center" wrapText="1" indent="2"/>
    </xf>
    <xf numFmtId="0" fontId="16" fillId="0" borderId="1" xfId="3" applyFont="1" applyFill="1" applyBorder="1" applyAlignment="1" applyProtection="1">
      <alignment horizontal="right" vertical="center" wrapText="1" indent="2"/>
    </xf>
    <xf numFmtId="0" fontId="12" fillId="6" borderId="1" xfId="3" applyFont="1" applyFill="1" applyBorder="1" applyAlignment="1">
      <alignment horizontal="center" vertical="top" wrapText="1"/>
    </xf>
    <xf numFmtId="2" fontId="3" fillId="6" borderId="1" xfId="3" applyNumberFormat="1" applyFill="1" applyBorder="1" applyAlignment="1">
      <alignment vertical="top" wrapText="1"/>
    </xf>
    <xf numFmtId="2" fontId="3" fillId="3" borderId="1" xfId="3" applyNumberFormat="1" applyFill="1" applyBorder="1" applyAlignment="1">
      <alignment vertical="top" wrapText="1"/>
    </xf>
    <xf numFmtId="165" fontId="16" fillId="0" borderId="1" xfId="5" applyNumberFormat="1" applyFont="1" applyFill="1" applyBorder="1" applyAlignment="1" applyProtection="1">
      <alignment horizontal="left" vertical="center" wrapText="1" indent="2"/>
    </xf>
    <xf numFmtId="0" fontId="16" fillId="0" borderId="1" xfId="5" applyFont="1" applyFill="1" applyBorder="1" applyAlignment="1" applyProtection="1">
      <alignment horizontal="center" vertical="center" wrapText="1"/>
    </xf>
    <xf numFmtId="0" fontId="1" fillId="0" borderId="1" xfId="5" applyFont="1" applyBorder="1" applyAlignment="1">
      <alignment horizontal="right"/>
    </xf>
    <xf numFmtId="0" fontId="16" fillId="0" borderId="1" xfId="5" applyFont="1" applyFill="1" applyBorder="1" applyAlignment="1" applyProtection="1">
      <alignment horizontal="left" vertical="center" wrapText="1" indent="2"/>
    </xf>
    <xf numFmtId="165" fontId="16" fillId="0" borderId="1" xfId="5" applyNumberFormat="1" applyFont="1" applyFill="1" applyBorder="1" applyAlignment="1" applyProtection="1">
      <alignment horizontal="right" vertical="center" wrapText="1"/>
    </xf>
    <xf numFmtId="49" fontId="3" fillId="0" borderId="0" xfId="5" applyNumberFormat="1" applyFont="1"/>
    <xf numFmtId="165" fontId="16" fillId="0" borderId="11" xfId="5" applyNumberFormat="1" applyFont="1" applyFill="1" applyBorder="1" applyAlignment="1" applyProtection="1">
      <alignment horizontal="left" vertical="center" wrapText="1" indent="2"/>
    </xf>
    <xf numFmtId="0" fontId="3" fillId="0" borderId="11" xfId="3" applyBorder="1"/>
    <xf numFmtId="49" fontId="3" fillId="0" borderId="1" xfId="3" applyNumberFormat="1" applyBorder="1" applyAlignment="1">
      <alignment horizontal="left"/>
    </xf>
    <xf numFmtId="165" fontId="16" fillId="2" borderId="1" xfId="5" applyNumberFormat="1" applyFont="1" applyFill="1" applyBorder="1" applyAlignment="1" applyProtection="1">
      <alignment horizontal="right" vertical="center" wrapText="1"/>
    </xf>
    <xf numFmtId="0" fontId="20" fillId="0" borderId="1" xfId="0" applyFont="1" applyFill="1" applyBorder="1" applyAlignment="1" applyProtection="1">
      <alignment horizontal="left" vertical="center" wrapText="1"/>
    </xf>
    <xf numFmtId="0" fontId="16" fillId="0" borderId="1" xfId="0" applyFont="1" applyFill="1" applyBorder="1" applyAlignment="1" applyProtection="1">
      <alignment horizontal="center" vertical="center" wrapText="1"/>
    </xf>
    <xf numFmtId="49" fontId="16" fillId="0" borderId="1" xfId="0" applyNumberFormat="1" applyFont="1" applyFill="1" applyBorder="1" applyAlignment="1" applyProtection="1">
      <alignment horizontal="center" vertical="center" wrapText="1"/>
    </xf>
    <xf numFmtId="0" fontId="16" fillId="0" borderId="1" xfId="0" applyFont="1" applyFill="1" applyBorder="1" applyAlignment="1" applyProtection="1">
      <alignment horizontal="right" shrinkToFit="1"/>
    </xf>
    <xf numFmtId="0" fontId="16" fillId="0" borderId="1" xfId="0" applyFont="1" applyFill="1" applyBorder="1" applyAlignment="1" applyProtection="1">
      <alignment horizontal="left" vertical="center" wrapText="1" indent="2"/>
    </xf>
    <xf numFmtId="0" fontId="16" fillId="0" borderId="1" xfId="5" applyFont="1" applyFill="1" applyBorder="1" applyAlignment="1" applyProtection="1">
      <alignment horizontal="right" shrinkToFit="1"/>
    </xf>
    <xf numFmtId="0" fontId="16" fillId="0" borderId="12" xfId="0" applyFont="1" applyFill="1" applyBorder="1" applyAlignment="1" applyProtection="1">
      <alignment horizontal="center" vertical="center" wrapText="1"/>
    </xf>
    <xf numFmtId="0" fontId="16" fillId="0" borderId="13" xfId="0" applyFont="1" applyFill="1" applyBorder="1" applyAlignment="1" applyProtection="1">
      <alignment horizontal="center" vertical="center" wrapText="1"/>
    </xf>
    <xf numFmtId="49" fontId="16" fillId="0" borderId="0" xfId="0" applyNumberFormat="1" applyFont="1" applyFill="1" applyBorder="1" applyAlignment="1" applyProtection="1">
      <alignment horizontal="center" vertical="center" wrapText="1"/>
    </xf>
    <xf numFmtId="49" fontId="0" fillId="0" borderId="0" xfId="0" applyNumberFormat="1"/>
    <xf numFmtId="0" fontId="16" fillId="0" borderId="2" xfId="0" applyFont="1" applyFill="1" applyBorder="1" applyAlignment="1" applyProtection="1">
      <alignment horizontal="left" vertical="center" wrapText="1" indent="2"/>
    </xf>
    <xf numFmtId="0" fontId="16" fillId="0" borderId="2" xfId="0" applyFont="1" applyFill="1" applyBorder="1" applyAlignment="1" applyProtection="1">
      <alignment horizontal="center" vertical="center" wrapText="1"/>
    </xf>
    <xf numFmtId="0" fontId="16" fillId="0" borderId="2" xfId="0" applyFont="1" applyFill="1" applyBorder="1" applyAlignment="1" applyProtection="1">
      <alignment horizontal="right" shrinkToFit="1"/>
    </xf>
    <xf numFmtId="49" fontId="0" fillId="0" borderId="1" xfId="0" applyNumberFormat="1" applyBorder="1"/>
    <xf numFmtId="0" fontId="16" fillId="0" borderId="1" xfId="0" applyFont="1" applyBorder="1" applyAlignment="1">
      <alignment horizontal="left" vertical="center" wrapText="1" indent="2"/>
    </xf>
    <xf numFmtId="0" fontId="16" fillId="0" borderId="1" xfId="0" applyFont="1" applyBorder="1" applyAlignment="1">
      <alignment horizontal="center" vertical="center" wrapText="1"/>
    </xf>
    <xf numFmtId="0" fontId="36" fillId="0" borderId="0" xfId="0" applyFont="1"/>
    <xf numFmtId="0" fontId="33" fillId="7" borderId="1" xfId="0" applyFont="1" applyFill="1" applyBorder="1" applyAlignment="1">
      <alignment horizontal="left" vertical="center" wrapText="1"/>
    </xf>
    <xf numFmtId="0" fontId="33" fillId="7" borderId="1" xfId="0" applyFont="1" applyFill="1" applyBorder="1" applyAlignment="1">
      <alignment horizontal="center" vertical="center" wrapText="1"/>
    </xf>
    <xf numFmtId="1" fontId="33" fillId="7" borderId="1" xfId="0" applyNumberFormat="1" applyFont="1" applyFill="1" applyBorder="1" applyAlignment="1">
      <alignment horizontal="center" vertical="center" wrapText="1"/>
    </xf>
    <xf numFmtId="0" fontId="33" fillId="7" borderId="1" xfId="0" applyFont="1" applyFill="1" applyBorder="1" applyAlignment="1">
      <alignment horizontal="left" vertical="center" wrapText="1" indent="1"/>
    </xf>
    <xf numFmtId="165" fontId="33" fillId="7" borderId="1" xfId="0" applyNumberFormat="1" applyFont="1" applyFill="1" applyBorder="1" applyAlignment="1">
      <alignment horizontal="center" vertical="center" wrapText="1"/>
    </xf>
    <xf numFmtId="0" fontId="26" fillId="7" borderId="1" xfId="0" applyFont="1" applyFill="1" applyBorder="1" applyAlignment="1">
      <alignment horizontal="left" vertical="center" wrapText="1"/>
    </xf>
    <xf numFmtId="0" fontId="26" fillId="7" borderId="1" xfId="0" applyFont="1" applyFill="1" applyBorder="1" applyAlignment="1">
      <alignment horizontal="center" vertical="center" wrapText="1"/>
    </xf>
    <xf numFmtId="165" fontId="26" fillId="7" borderId="1" xfId="0" applyNumberFormat="1" applyFont="1" applyFill="1" applyBorder="1" applyAlignment="1">
      <alignment horizontal="center" vertical="center" wrapText="1"/>
    </xf>
    <xf numFmtId="0" fontId="26" fillId="7" borderId="1" xfId="0" applyFont="1" applyFill="1" applyBorder="1" applyAlignment="1">
      <alignment horizontal="left" vertical="center" wrapText="1" indent="1"/>
    </xf>
    <xf numFmtId="165" fontId="31" fillId="7" borderId="1" xfId="0" applyNumberFormat="1" applyFont="1" applyFill="1" applyBorder="1" applyAlignment="1">
      <alignment horizontal="right" vertical="center" wrapText="1"/>
    </xf>
    <xf numFmtId="0" fontId="32" fillId="7" borderId="1" xfId="0" applyFont="1" applyFill="1" applyBorder="1" applyAlignment="1">
      <alignment horizontal="center" vertical="center" wrapText="1"/>
    </xf>
    <xf numFmtId="0" fontId="31" fillId="7" borderId="1" xfId="0" applyFont="1" applyFill="1" applyBorder="1" applyAlignment="1">
      <alignment horizontal="center" vertical="center" wrapText="1"/>
    </xf>
    <xf numFmtId="0" fontId="27" fillId="7" borderId="1" xfId="0" applyFont="1" applyFill="1" applyBorder="1" applyAlignment="1">
      <alignment horizontal="center" vertical="center" wrapText="1"/>
    </xf>
    <xf numFmtId="0" fontId="6" fillId="7" borderId="1" xfId="3" applyFont="1" applyFill="1" applyBorder="1" applyAlignment="1" applyProtection="1">
      <alignment horizontal="center" vertical="center" wrapText="1"/>
      <protection hidden="1"/>
    </xf>
    <xf numFmtId="167" fontId="6" fillId="7" borderId="1" xfId="3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Border="1" applyAlignment="1">
      <alignment horizontal="left"/>
    </xf>
    <xf numFmtId="0" fontId="3" fillId="9" borderId="1" xfId="3" applyFill="1" applyBorder="1"/>
    <xf numFmtId="0" fontId="20" fillId="9" borderId="2" xfId="5" applyFont="1" applyFill="1" applyBorder="1" applyAlignment="1" applyProtection="1">
      <alignment horizontal="left" vertical="center" wrapText="1"/>
    </xf>
    <xf numFmtId="49" fontId="16" fillId="0" borderId="8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left" vertical="center" wrapText="1"/>
    </xf>
    <xf numFmtId="49" fontId="23" fillId="0" borderId="10" xfId="0" applyNumberFormat="1" applyFont="1" applyFill="1" applyBorder="1" applyAlignment="1" applyProtection="1">
      <alignment horizontal="center" vertical="center" wrapText="1"/>
    </xf>
    <xf numFmtId="49" fontId="23" fillId="0" borderId="8" xfId="0" applyNumberFormat="1" applyFont="1" applyFill="1" applyBorder="1" applyAlignment="1" applyProtection="1">
      <alignment horizontal="center" vertical="center" wrapText="1"/>
    </xf>
    <xf numFmtId="0" fontId="16" fillId="0" borderId="1" xfId="0" applyFont="1" applyFill="1" applyBorder="1" applyAlignment="1" applyProtection="1">
      <alignment horizontal="left" vertical="center" wrapText="1" indent="4"/>
    </xf>
    <xf numFmtId="14" fontId="24" fillId="9" borderId="1" xfId="3" applyNumberFormat="1" applyFont="1" applyFill="1" applyBorder="1"/>
    <xf numFmtId="0" fontId="16" fillId="7" borderId="1" xfId="5" applyFont="1" applyFill="1" applyBorder="1" applyAlignment="1" applyProtection="1">
      <alignment horizontal="right" vertical="center" wrapText="1"/>
    </xf>
    <xf numFmtId="0" fontId="3" fillId="0" borderId="1" xfId="3" applyBorder="1" applyAlignment="1">
      <alignment horizontal="center" wrapText="1"/>
    </xf>
    <xf numFmtId="0" fontId="16" fillId="10" borderId="1" xfId="5" applyFont="1" applyFill="1" applyBorder="1" applyAlignment="1" applyProtection="1">
      <alignment horizontal="center" vertical="center" wrapText="1"/>
    </xf>
    <xf numFmtId="0" fontId="3" fillId="10" borderId="1" xfId="5" applyFont="1" applyFill="1" applyBorder="1"/>
    <xf numFmtId="49" fontId="3" fillId="10" borderId="1" xfId="5" applyNumberFormat="1" applyFont="1" applyFill="1" applyBorder="1"/>
    <xf numFmtId="14" fontId="24" fillId="10" borderId="1" xfId="3" applyNumberFormat="1" applyFont="1" applyFill="1" applyBorder="1"/>
    <xf numFmtId="165" fontId="40" fillId="7" borderId="1" xfId="0" applyNumberFormat="1" applyFont="1" applyFill="1" applyBorder="1" applyAlignment="1">
      <alignment horizontal="right" vertical="center" wrapText="1"/>
    </xf>
    <xf numFmtId="1" fontId="41" fillId="7" borderId="1" xfId="0" applyNumberFormat="1" applyFont="1" applyFill="1" applyBorder="1" applyAlignment="1">
      <alignment horizontal="center" vertical="center" wrapText="1"/>
    </xf>
    <xf numFmtId="0" fontId="42" fillId="7" borderId="1" xfId="0" applyFont="1" applyFill="1" applyBorder="1" applyAlignment="1">
      <alignment horizontal="center" vertical="center" wrapText="1"/>
    </xf>
    <xf numFmtId="0" fontId="43" fillId="0" borderId="0" xfId="0" applyFont="1"/>
    <xf numFmtId="165" fontId="3" fillId="9" borderId="1" xfId="3" applyNumberFormat="1" applyFill="1" applyBorder="1"/>
    <xf numFmtId="1" fontId="3" fillId="9" borderId="1" xfId="3" applyNumberFormat="1" applyFill="1" applyBorder="1"/>
    <xf numFmtId="2" fontId="3" fillId="9" borderId="1" xfId="3" applyNumberFormat="1" applyFill="1" applyBorder="1"/>
    <xf numFmtId="165" fontId="33" fillId="7" borderId="1" xfId="0" applyNumberFormat="1" applyFont="1" applyFill="1" applyBorder="1" applyAlignment="1">
      <alignment horizontal="right" vertical="center" wrapText="1"/>
    </xf>
    <xf numFmtId="165" fontId="31" fillId="9" borderId="1" xfId="0" applyNumberFormat="1" applyFont="1" applyFill="1" applyBorder="1" applyAlignment="1">
      <alignment horizontal="right" vertical="center" wrapText="1"/>
    </xf>
    <xf numFmtId="165" fontId="33" fillId="9" borderId="1" xfId="0" applyNumberFormat="1" applyFont="1" applyFill="1" applyBorder="1" applyAlignment="1">
      <alignment horizontal="right" vertical="center" wrapText="1"/>
    </xf>
    <xf numFmtId="0" fontId="26" fillId="9" borderId="1" xfId="0" applyFont="1" applyFill="1" applyBorder="1" applyAlignment="1">
      <alignment horizontal="center" vertical="center" wrapText="1"/>
    </xf>
    <xf numFmtId="165" fontId="26" fillId="9" borderId="1" xfId="0" applyNumberFormat="1" applyFont="1" applyFill="1" applyBorder="1" applyAlignment="1">
      <alignment horizontal="center" vertical="center" wrapText="1"/>
    </xf>
    <xf numFmtId="0" fontId="33" fillId="9" borderId="1" xfId="0" applyFont="1" applyFill="1" applyBorder="1" applyAlignment="1">
      <alignment horizontal="center" vertical="center" wrapText="1"/>
    </xf>
    <xf numFmtId="1" fontId="40" fillId="7" borderId="1" xfId="0" applyNumberFormat="1" applyFont="1" applyFill="1" applyBorder="1" applyAlignment="1">
      <alignment horizontal="right" vertical="center" wrapText="1"/>
    </xf>
    <xf numFmtId="168" fontId="40" fillId="7" borderId="1" xfId="0" applyNumberFormat="1" applyFont="1" applyFill="1" applyBorder="1" applyAlignment="1">
      <alignment horizontal="right" vertical="center" wrapText="1"/>
    </xf>
    <xf numFmtId="165" fontId="40" fillId="9" borderId="1" xfId="0" applyNumberFormat="1" applyFont="1" applyFill="1" applyBorder="1" applyAlignment="1">
      <alignment horizontal="right" vertical="center" wrapText="1"/>
    </xf>
    <xf numFmtId="165" fontId="33" fillId="9" borderId="1" xfId="0" applyNumberFormat="1" applyFont="1" applyFill="1" applyBorder="1" applyAlignment="1">
      <alignment horizontal="center" vertical="center" wrapText="1"/>
    </xf>
    <xf numFmtId="165" fontId="41" fillId="9" borderId="1" xfId="0" applyNumberFormat="1" applyFont="1" applyFill="1" applyBorder="1" applyAlignment="1">
      <alignment horizontal="center" vertical="center" wrapText="1"/>
    </xf>
    <xf numFmtId="2" fontId="41" fillId="9" borderId="1" xfId="0" applyNumberFormat="1" applyFont="1" applyFill="1" applyBorder="1" applyAlignment="1">
      <alignment horizontal="center" vertical="center" wrapText="1"/>
    </xf>
    <xf numFmtId="1" fontId="41" fillId="9" borderId="1" xfId="0" applyNumberFormat="1" applyFont="1" applyFill="1" applyBorder="1" applyAlignment="1">
      <alignment horizontal="center" vertical="center" wrapText="1"/>
    </xf>
    <xf numFmtId="14" fontId="24" fillId="0" borderId="1" xfId="3" applyNumberFormat="1" applyFont="1" applyBorder="1"/>
    <xf numFmtId="0" fontId="16" fillId="7" borderId="1" xfId="3" applyFont="1" applyFill="1" applyBorder="1" applyAlignment="1" applyProtection="1">
      <alignment horizontal="center" shrinkToFit="1"/>
    </xf>
    <xf numFmtId="0" fontId="3" fillId="7" borderId="1" xfId="3" applyFill="1" applyBorder="1"/>
    <xf numFmtId="0" fontId="16" fillId="7" borderId="1" xfId="3" applyFont="1" applyFill="1" applyBorder="1" applyAlignment="1" applyProtection="1">
      <alignment horizontal="right" vertical="center" wrapText="1" indent="2"/>
    </xf>
    <xf numFmtId="0" fontId="16" fillId="0" borderId="1" xfId="3" applyFont="1" applyBorder="1"/>
    <xf numFmtId="0" fontId="16" fillId="7" borderId="1" xfId="3" applyFont="1" applyFill="1" applyBorder="1"/>
    <xf numFmtId="0" fontId="20" fillId="8" borderId="1" xfId="3" applyFont="1" applyFill="1" applyBorder="1" applyAlignment="1" applyProtection="1">
      <alignment horizontal="left" vertical="center" wrapText="1"/>
    </xf>
    <xf numFmtId="2" fontId="16" fillId="0" borderId="1" xfId="3" applyNumberFormat="1" applyFont="1" applyBorder="1" applyAlignment="1">
      <alignment horizontal="right"/>
    </xf>
    <xf numFmtId="2" fontId="16" fillId="0" borderId="1" xfId="5" applyNumberFormat="1" applyFont="1" applyFill="1" applyBorder="1" applyAlignment="1" applyProtection="1">
      <alignment horizontal="right" vertical="center" wrapText="1"/>
    </xf>
    <xf numFmtId="165" fontId="16" fillId="7" borderId="1" xfId="5" applyNumberFormat="1" applyFont="1" applyFill="1" applyBorder="1" applyAlignment="1" applyProtection="1">
      <alignment horizontal="right" vertical="center" wrapText="1"/>
    </xf>
    <xf numFmtId="165" fontId="16" fillId="11" borderId="1" xfId="5" applyNumberFormat="1" applyFont="1" applyFill="1" applyBorder="1" applyAlignment="1" applyProtection="1">
      <alignment horizontal="left" vertical="center" wrapText="1" indent="2"/>
    </xf>
    <xf numFmtId="165" fontId="16" fillId="11" borderId="1" xfId="5" applyNumberFormat="1" applyFont="1" applyFill="1" applyBorder="1" applyAlignment="1" applyProtection="1">
      <alignment horizontal="right" vertical="center" wrapText="1"/>
    </xf>
    <xf numFmtId="2" fontId="9" fillId="0" borderId="0" xfId="3" applyNumberFormat="1" applyFont="1" applyFill="1" applyBorder="1" applyAlignment="1" applyProtection="1">
      <alignment horizontal="left" vertical="center" wrapText="1"/>
      <protection hidden="1"/>
    </xf>
    <xf numFmtId="2" fontId="0" fillId="0" borderId="0" xfId="0" applyNumberFormat="1"/>
    <xf numFmtId="2" fontId="43" fillId="0" borderId="0" xfId="0" applyNumberFormat="1" applyFont="1"/>
    <xf numFmtId="0" fontId="12" fillId="0" borderId="1" xfId="3" applyFont="1" applyFill="1" applyBorder="1" applyAlignment="1">
      <alignment horizontal="center" vertical="top" wrapText="1"/>
    </xf>
    <xf numFmtId="0" fontId="3" fillId="0" borderId="1" xfId="3" applyFill="1" applyBorder="1" applyAlignment="1">
      <alignment vertical="top" wrapText="1"/>
    </xf>
    <xf numFmtId="0" fontId="3" fillId="0" borderId="3" xfId="3" applyFill="1" applyBorder="1" applyAlignment="1">
      <alignment vertical="top" wrapText="1"/>
    </xf>
    <xf numFmtId="49" fontId="3" fillId="0" borderId="1" xfId="3" applyNumberFormat="1" applyFill="1" applyBorder="1" applyAlignment="1">
      <alignment horizontal="right" vertical="top" wrapText="1"/>
    </xf>
    <xf numFmtId="2" fontId="3" fillId="0" borderId="1" xfId="3" applyNumberFormat="1" applyFill="1" applyBorder="1" applyAlignment="1">
      <alignment horizontal="right" vertical="top" wrapText="1"/>
    </xf>
    <xf numFmtId="49" fontId="3" fillId="0" borderId="1" xfId="3" applyNumberFormat="1" applyFill="1" applyBorder="1" applyAlignment="1">
      <alignment vertical="top" wrapText="1"/>
    </xf>
    <xf numFmtId="0" fontId="3" fillId="0" borderId="3" xfId="3" applyNumberFormat="1" applyFill="1" applyBorder="1" applyAlignment="1">
      <alignment horizontal="right" vertical="top" wrapText="1"/>
    </xf>
    <xf numFmtId="49" fontId="3" fillId="0" borderId="3" xfId="3" applyNumberFormat="1" applyFill="1" applyBorder="1" applyAlignment="1">
      <alignment horizontal="right" vertical="top" wrapText="1"/>
    </xf>
    <xf numFmtId="0" fontId="3" fillId="7" borderId="0" xfId="3" applyFill="1"/>
    <xf numFmtId="0" fontId="20" fillId="11" borderId="1" xfId="0" applyFont="1" applyFill="1" applyBorder="1" applyAlignment="1">
      <alignment horizontal="left" vertical="center" wrapText="1" indent="2"/>
    </xf>
    <xf numFmtId="0" fontId="0" fillId="11" borderId="1" xfId="0" applyFill="1" applyBorder="1"/>
    <xf numFmtId="49" fontId="0" fillId="11" borderId="1" xfId="0" applyNumberFormat="1" applyFill="1" applyBorder="1"/>
    <xf numFmtId="0" fontId="16" fillId="11" borderId="1" xfId="0" applyFont="1" applyFill="1" applyBorder="1" applyAlignment="1" applyProtection="1">
      <alignment horizontal="right" shrinkToFit="1"/>
    </xf>
    <xf numFmtId="0" fontId="3" fillId="11" borderId="1" xfId="3" applyFill="1" applyBorder="1"/>
    <xf numFmtId="0" fontId="3" fillId="7" borderId="1" xfId="3" applyFill="1" applyBorder="1" applyAlignment="1">
      <alignment horizontal="left"/>
    </xf>
    <xf numFmtId="0" fontId="14" fillId="11" borderId="0" xfId="5" applyFont="1" applyFill="1" applyAlignment="1">
      <alignment horizontal="left"/>
    </xf>
    <xf numFmtId="0" fontId="3" fillId="11" borderId="1" xfId="5" applyFont="1" applyFill="1" applyBorder="1"/>
    <xf numFmtId="49" fontId="3" fillId="11" borderId="1" xfId="5" applyNumberFormat="1" applyFont="1" applyFill="1" applyBorder="1"/>
    <xf numFmtId="0" fontId="3" fillId="11" borderId="1" xfId="3" applyFill="1" applyBorder="1" applyAlignment="1">
      <alignment horizontal="right"/>
    </xf>
    <xf numFmtId="2" fontId="16" fillId="0" borderId="1" xfId="3" applyNumberFormat="1" applyFont="1" applyFill="1" applyBorder="1" applyAlignment="1" applyProtection="1">
      <alignment vertical="center" wrapText="1"/>
    </xf>
    <xf numFmtId="0" fontId="16" fillId="11" borderId="1" xfId="5" applyFont="1" applyFill="1" applyBorder="1" applyAlignment="1" applyProtection="1">
      <alignment horizontal="center" vertical="center" wrapText="1"/>
    </xf>
    <xf numFmtId="2" fontId="16" fillId="11" borderId="1" xfId="5" applyNumberFormat="1" applyFont="1" applyFill="1" applyBorder="1" applyAlignment="1" applyProtection="1">
      <alignment horizontal="right" vertical="center" wrapText="1"/>
    </xf>
    <xf numFmtId="165" fontId="20" fillId="12" borderId="11" xfId="5" applyNumberFormat="1" applyFont="1" applyFill="1" applyBorder="1" applyAlignment="1" applyProtection="1">
      <alignment horizontal="left" vertical="center" wrapText="1" indent="2"/>
    </xf>
    <xf numFmtId="165" fontId="16" fillId="12" borderId="1" xfId="5" applyNumberFormat="1" applyFont="1" applyFill="1" applyBorder="1" applyAlignment="1" applyProtection="1">
      <alignment horizontal="left" vertical="center" wrapText="1" indent="2"/>
    </xf>
    <xf numFmtId="165" fontId="16" fillId="12" borderId="1" xfId="5" applyNumberFormat="1" applyFont="1" applyFill="1" applyBorder="1" applyAlignment="1" applyProtection="1">
      <alignment horizontal="right" vertical="center" wrapText="1"/>
    </xf>
    <xf numFmtId="0" fontId="20" fillId="11" borderId="1" xfId="3" applyFont="1" applyFill="1" applyBorder="1" applyAlignment="1" applyProtection="1">
      <alignment horizontal="left" vertical="center" wrapText="1" indent="2"/>
    </xf>
    <xf numFmtId="0" fontId="16" fillId="11" borderId="1" xfId="3" applyFont="1" applyFill="1" applyBorder="1" applyAlignment="1" applyProtection="1">
      <alignment horizontal="left" vertical="center" wrapText="1" indent="2"/>
    </xf>
    <xf numFmtId="0" fontId="16" fillId="9" borderId="1" xfId="3" applyFont="1" applyFill="1" applyBorder="1" applyAlignment="1" applyProtection="1">
      <alignment horizontal="center" shrinkToFit="1"/>
    </xf>
    <xf numFmtId="0" fontId="47" fillId="0" borderId="0" xfId="0" applyFont="1"/>
    <xf numFmtId="0" fontId="48" fillId="0" borderId="0" xfId="0" applyFont="1"/>
    <xf numFmtId="165" fontId="44" fillId="7" borderId="1" xfId="0" applyNumberFormat="1" applyFont="1" applyFill="1" applyBorder="1" applyAlignment="1">
      <alignment horizontal="center" vertical="center" wrapText="1"/>
    </xf>
    <xf numFmtId="0" fontId="44" fillId="0" borderId="1" xfId="0" applyFont="1" applyBorder="1" applyAlignment="1">
      <alignment vertical="center"/>
    </xf>
    <xf numFmtId="0" fontId="0" fillId="0" borderId="0" xfId="0" applyFont="1"/>
    <xf numFmtId="2" fontId="8" fillId="0" borderId="0" xfId="3" applyNumberFormat="1" applyFont="1" applyFill="1" applyBorder="1" applyAlignment="1" applyProtection="1">
      <alignment horizontal="left" vertical="center" wrapText="1"/>
      <protection hidden="1"/>
    </xf>
    <xf numFmtId="0" fontId="8" fillId="0" borderId="0" xfId="3" applyFont="1" applyFill="1" applyBorder="1" applyAlignment="1" applyProtection="1">
      <alignment horizontal="left" vertical="center" wrapText="1"/>
      <protection hidden="1"/>
    </xf>
    <xf numFmtId="14" fontId="14" fillId="0" borderId="3" xfId="3" applyNumberFormat="1" applyFont="1" applyBorder="1" applyAlignment="1">
      <alignment horizontal="center"/>
    </xf>
    <xf numFmtId="14" fontId="24" fillId="7" borderId="1" xfId="3" applyNumberFormat="1" applyFont="1" applyFill="1" applyBorder="1" applyAlignment="1">
      <alignment horizontal="center"/>
    </xf>
    <xf numFmtId="165" fontId="3" fillId="7" borderId="1" xfId="3" applyNumberFormat="1" applyFill="1" applyBorder="1"/>
    <xf numFmtId="2" fontId="16" fillId="7" borderId="1" xfId="3" applyNumberFormat="1" applyFont="1" applyFill="1" applyBorder="1" applyAlignment="1" applyProtection="1">
      <alignment vertical="center" wrapText="1"/>
    </xf>
    <xf numFmtId="2" fontId="16" fillId="7" borderId="1" xfId="3" applyNumberFormat="1" applyFont="1" applyFill="1" applyBorder="1" applyAlignment="1">
      <alignment horizontal="right"/>
    </xf>
    <xf numFmtId="2" fontId="16" fillId="7" borderId="1" xfId="5" applyNumberFormat="1" applyFont="1" applyFill="1" applyBorder="1" applyAlignment="1" applyProtection="1">
      <alignment horizontal="right" vertical="center" wrapText="1"/>
    </xf>
    <xf numFmtId="0" fontId="48" fillId="0" borderId="0" xfId="0" applyFont="1" applyAlignment="1">
      <alignment wrapText="1"/>
    </xf>
    <xf numFmtId="0" fontId="49" fillId="0" borderId="0" xfId="2" applyFont="1" applyAlignment="1" applyProtection="1">
      <alignment wrapText="1"/>
    </xf>
    <xf numFmtId="0" fontId="12" fillId="0" borderId="0" xfId="3" applyFont="1" applyFill="1" applyBorder="1" applyAlignment="1">
      <alignment horizontal="center" vertical="top" wrapText="1"/>
    </xf>
    <xf numFmtId="165" fontId="12" fillId="0" borderId="0" xfId="3" applyNumberFormat="1" applyFont="1" applyFill="1" applyBorder="1" applyAlignment="1">
      <alignment horizontal="center" vertical="top" wrapText="1"/>
    </xf>
    <xf numFmtId="0" fontId="12" fillId="7" borderId="0" xfId="3" applyFont="1" applyFill="1" applyBorder="1" applyAlignment="1">
      <alignment horizontal="center" vertical="top" wrapText="1"/>
    </xf>
    <xf numFmtId="0" fontId="3" fillId="0" borderId="1" xfId="3" applyBorder="1" applyAlignment="1">
      <alignment horizontal="centerContinuous"/>
    </xf>
    <xf numFmtId="0" fontId="17" fillId="7" borderId="1" xfId="3" applyFont="1" applyFill="1" applyBorder="1"/>
    <xf numFmtId="0" fontId="22" fillId="7" borderId="1" xfId="3" applyFont="1" applyFill="1" applyBorder="1"/>
    <xf numFmtId="0" fontId="20" fillId="13" borderId="1" xfId="0" applyFont="1" applyFill="1" applyBorder="1" applyAlignment="1" applyProtection="1">
      <alignment horizontal="left" vertical="center" wrapText="1"/>
    </xf>
    <xf numFmtId="14" fontId="14" fillId="0" borderId="1" xfId="3" applyNumberFormat="1" applyFont="1" applyBorder="1"/>
    <xf numFmtId="0" fontId="16" fillId="7" borderId="1" xfId="3" applyFont="1" applyFill="1" applyBorder="1" applyAlignment="1">
      <alignment horizontal="right"/>
    </xf>
    <xf numFmtId="0" fontId="16" fillId="0" borderId="1" xfId="3" applyFont="1" applyBorder="1" applyAlignment="1">
      <alignment horizontal="right"/>
    </xf>
    <xf numFmtId="0" fontId="16" fillId="7" borderId="1" xfId="3" applyFont="1" applyFill="1" applyBorder="1" applyAlignment="1" applyProtection="1">
      <alignment horizontal="right" vertical="center" wrapText="1"/>
    </xf>
    <xf numFmtId="0" fontId="16" fillId="7" borderId="1" xfId="5" applyFont="1" applyFill="1" applyBorder="1" applyAlignment="1" applyProtection="1">
      <alignment horizontal="center" vertical="center" wrapText="1"/>
    </xf>
    <xf numFmtId="0" fontId="16" fillId="7" borderId="1" xfId="5" applyFont="1" applyFill="1" applyBorder="1" applyAlignment="1" applyProtection="1">
      <alignment horizontal="left" vertical="center" wrapText="1" indent="2"/>
    </xf>
    <xf numFmtId="0" fontId="20" fillId="7" borderId="1" xfId="3" applyFont="1" applyFill="1" applyBorder="1" applyAlignment="1" applyProtection="1">
      <alignment horizontal="left" vertical="center" wrapText="1"/>
    </xf>
    <xf numFmtId="0" fontId="20" fillId="13" borderId="1" xfId="0" applyFont="1" applyFill="1" applyBorder="1" applyAlignment="1">
      <alignment horizontal="left" vertical="center" wrapText="1"/>
    </xf>
    <xf numFmtId="0" fontId="20" fillId="13" borderId="1" xfId="0" applyFont="1" applyFill="1" applyBorder="1" applyAlignment="1" applyProtection="1">
      <alignment horizontal="left" vertical="center" wrapText="1" indent="2"/>
    </xf>
    <xf numFmtId="14" fontId="14" fillId="10" borderId="1" xfId="3" applyNumberFormat="1" applyFont="1" applyFill="1" applyBorder="1"/>
    <xf numFmtId="0" fontId="16" fillId="0" borderId="1" xfId="0" applyFont="1" applyFill="1" applyBorder="1" applyAlignment="1" applyProtection="1">
      <alignment vertical="top" wrapText="1"/>
    </xf>
    <xf numFmtId="49" fontId="20" fillId="14" borderId="6" xfId="3" applyNumberFormat="1" applyFont="1" applyFill="1" applyBorder="1" applyAlignment="1" applyProtection="1">
      <alignment horizontal="center" vertical="center"/>
    </xf>
    <xf numFmtId="0" fontId="20" fillId="14" borderId="6" xfId="3" applyFont="1" applyFill="1" applyBorder="1" applyAlignment="1" applyProtection="1">
      <alignment horizontal="center" vertical="center"/>
    </xf>
    <xf numFmtId="0" fontId="20" fillId="14" borderId="7" xfId="3" applyFont="1" applyFill="1" applyBorder="1" applyAlignment="1" applyProtection="1">
      <alignment horizontal="center" vertical="center"/>
    </xf>
    <xf numFmtId="49" fontId="20" fillId="14" borderId="7" xfId="3" applyNumberFormat="1" applyFont="1" applyFill="1" applyBorder="1" applyAlignment="1" applyProtection="1">
      <alignment horizontal="center" vertical="center" wrapText="1"/>
    </xf>
    <xf numFmtId="0" fontId="20" fillId="14" borderId="7" xfId="3" applyFont="1" applyFill="1" applyBorder="1" applyAlignment="1" applyProtection="1">
      <alignment horizontal="center" vertical="center" shrinkToFit="1"/>
    </xf>
    <xf numFmtId="0" fontId="20" fillId="14" borderId="1" xfId="3" applyFont="1" applyFill="1" applyBorder="1" applyAlignment="1" applyProtection="1">
      <alignment horizontal="center" vertical="center" shrinkToFit="1"/>
    </xf>
    <xf numFmtId="0" fontId="16" fillId="15" borderId="1" xfId="3" applyFont="1" applyFill="1" applyBorder="1" applyAlignment="1" applyProtection="1">
      <alignment horizontal="right" shrinkToFit="1"/>
    </xf>
    <xf numFmtId="0" fontId="20" fillId="0" borderId="1" xfId="5" applyFont="1" applyFill="1" applyBorder="1" applyAlignment="1" applyProtection="1">
      <alignment horizontal="left" vertical="center" wrapText="1"/>
    </xf>
    <xf numFmtId="0" fontId="20" fillId="7" borderId="1" xfId="5" applyFont="1" applyFill="1" applyBorder="1" applyAlignment="1" applyProtection="1">
      <alignment horizontal="left" vertical="center" wrapText="1"/>
    </xf>
    <xf numFmtId="0" fontId="16" fillId="11" borderId="1" xfId="3" applyFont="1" applyFill="1" applyBorder="1" applyAlignment="1">
      <alignment horizontal="right"/>
    </xf>
    <xf numFmtId="0" fontId="20" fillId="8" borderId="1" xfId="3" applyFont="1" applyFill="1" applyBorder="1" applyAlignment="1" applyProtection="1">
      <alignment horizontal="left" vertical="center" wrapText="1" indent="2"/>
    </xf>
    <xf numFmtId="0" fontId="20" fillId="7" borderId="1" xfId="3" applyFont="1" applyFill="1" applyBorder="1" applyAlignment="1" applyProtection="1">
      <alignment horizontal="left" vertical="center" wrapText="1" indent="2"/>
    </xf>
    <xf numFmtId="0" fontId="20" fillId="8" borderId="1" xfId="5" applyFont="1" applyFill="1" applyBorder="1" applyAlignment="1" applyProtection="1">
      <alignment horizontal="left" vertical="center" wrapText="1"/>
    </xf>
    <xf numFmtId="0" fontId="16" fillId="7" borderId="1" xfId="3" applyFont="1" applyFill="1" applyBorder="1" applyAlignment="1" applyProtection="1">
      <alignment vertical="center" wrapText="1"/>
    </xf>
    <xf numFmtId="0" fontId="16" fillId="11" borderId="1" xfId="3" applyFont="1" applyFill="1" applyBorder="1" applyAlignment="1" applyProtection="1">
      <alignment horizontal="right" vertical="center" wrapText="1"/>
    </xf>
    <xf numFmtId="2" fontId="16" fillId="11" borderId="1" xfId="3" applyNumberFormat="1" applyFont="1" applyFill="1" applyBorder="1" applyAlignment="1" applyProtection="1">
      <alignment horizontal="right" vertical="center" wrapText="1" indent="2"/>
    </xf>
    <xf numFmtId="165" fontId="12" fillId="10" borderId="1" xfId="3" applyNumberFormat="1" applyFont="1" applyFill="1" applyBorder="1" applyAlignment="1">
      <alignment horizontal="center" vertical="top" wrapText="1"/>
    </xf>
    <xf numFmtId="0" fontId="15" fillId="10" borderId="1" xfId="3" applyFont="1" applyFill="1" applyBorder="1" applyAlignment="1">
      <alignment horizontal="center" vertical="top" wrapText="1"/>
    </xf>
    <xf numFmtId="0" fontId="3" fillId="10" borderId="1" xfId="3" applyFill="1" applyBorder="1"/>
    <xf numFmtId="0" fontId="34" fillId="10" borderId="0" xfId="3" applyFont="1" applyFill="1" applyBorder="1" applyAlignment="1">
      <alignment horizontal="left" vertical="top" wrapText="1"/>
    </xf>
    <xf numFmtId="2" fontId="14" fillId="10" borderId="0" xfId="3" applyNumberFormat="1" applyFont="1" applyFill="1"/>
    <xf numFmtId="2" fontId="14" fillId="10" borderId="1" xfId="3" applyNumberFormat="1" applyFont="1" applyFill="1" applyBorder="1"/>
    <xf numFmtId="1" fontId="3" fillId="7" borderId="1" xfId="3" applyNumberFormat="1" applyFill="1" applyBorder="1"/>
    <xf numFmtId="2" fontId="3" fillId="7" borderId="1" xfId="3" applyNumberFormat="1" applyFill="1" applyBorder="1" applyAlignment="1">
      <alignment horizontal="right" vertical="top" wrapText="1"/>
    </xf>
    <xf numFmtId="0" fontId="3" fillId="7" borderId="3" xfId="3" applyNumberFormat="1" applyFill="1" applyBorder="1" applyAlignment="1">
      <alignment horizontal="right" vertical="top" wrapText="1"/>
    </xf>
    <xf numFmtId="165" fontId="3" fillId="7" borderId="1" xfId="3" applyNumberFormat="1" applyFill="1" applyBorder="1" applyAlignment="1">
      <alignment vertical="top" wrapText="1"/>
    </xf>
    <xf numFmtId="0" fontId="34" fillId="13" borderId="1" xfId="3" applyFont="1" applyFill="1" applyBorder="1" applyAlignment="1">
      <alignment horizontal="left" vertical="top" wrapText="1"/>
    </xf>
    <xf numFmtId="0" fontId="3" fillId="13" borderId="1" xfId="3" applyFill="1" applyBorder="1" applyAlignment="1">
      <alignment vertical="top" wrapText="1"/>
    </xf>
    <xf numFmtId="165" fontId="14" fillId="13" borderId="1" xfId="3" applyNumberFormat="1" applyFont="1" applyFill="1" applyBorder="1" applyAlignment="1">
      <alignment vertical="top" wrapText="1"/>
    </xf>
    <xf numFmtId="0" fontId="3" fillId="13" borderId="1" xfId="3" applyFill="1" applyBorder="1" applyAlignment="1">
      <alignment horizontal="center" vertical="top" wrapText="1"/>
    </xf>
    <xf numFmtId="0" fontId="3" fillId="13" borderId="1" xfId="3" applyFill="1" applyBorder="1"/>
    <xf numFmtId="1" fontId="14" fillId="13" borderId="1" xfId="3" applyNumberFormat="1" applyFont="1" applyFill="1" applyBorder="1"/>
    <xf numFmtId="0" fontId="50" fillId="7" borderId="1" xfId="3" applyFont="1" applyFill="1" applyBorder="1"/>
    <xf numFmtId="0" fontId="20" fillId="13" borderId="1" xfId="5" applyFont="1" applyFill="1" applyBorder="1" applyAlignment="1" applyProtection="1">
      <alignment horizontal="left" vertical="center" wrapText="1" indent="2"/>
    </xf>
    <xf numFmtId="0" fontId="20" fillId="13" borderId="1" xfId="0" applyFont="1" applyFill="1" applyBorder="1" applyAlignment="1">
      <alignment horizontal="left" vertical="center" wrapText="1" indent="2"/>
    </xf>
    <xf numFmtId="0" fontId="0" fillId="0" borderId="0" xfId="0"/>
    <xf numFmtId="0" fontId="44" fillId="7" borderId="1" xfId="0" applyFont="1" applyFill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/>
    </xf>
    <xf numFmtId="0" fontId="26" fillId="9" borderId="1" xfId="0" applyFont="1" applyFill="1" applyBorder="1" applyAlignment="1">
      <alignment horizontal="right" vertical="center" wrapText="1"/>
    </xf>
    <xf numFmtId="165" fontId="26" fillId="9" borderId="1" xfId="0" applyNumberFormat="1" applyFont="1" applyFill="1" applyBorder="1" applyAlignment="1">
      <alignment horizontal="right" vertical="center" wrapText="1"/>
    </xf>
    <xf numFmtId="2" fontId="26" fillId="9" borderId="1" xfId="0" applyNumberFormat="1" applyFont="1" applyFill="1" applyBorder="1" applyAlignment="1">
      <alignment horizontal="right" vertical="center" wrapText="1"/>
    </xf>
    <xf numFmtId="1" fontId="33" fillId="9" borderId="1" xfId="0" applyNumberFormat="1" applyFont="1" applyFill="1" applyBorder="1" applyAlignment="1">
      <alignment horizontal="right" vertical="center" wrapText="1"/>
    </xf>
    <xf numFmtId="0" fontId="44" fillId="0" borderId="1" xfId="0" applyFont="1" applyBorder="1" applyAlignment="1">
      <alignment horizontal="center"/>
    </xf>
    <xf numFmtId="0" fontId="26" fillId="7" borderId="1" xfId="0" applyFont="1" applyFill="1" applyBorder="1" applyAlignment="1">
      <alignment horizontal="center" wrapText="1"/>
    </xf>
    <xf numFmtId="0" fontId="48" fillId="0" borderId="0" xfId="0" applyFont="1" applyAlignment="1">
      <alignment wrapText="1"/>
    </xf>
    <xf numFmtId="0" fontId="49" fillId="0" borderId="0" xfId="2" applyFont="1" applyAlignment="1" applyProtection="1">
      <alignment wrapText="1"/>
    </xf>
    <xf numFmtId="0" fontId="20" fillId="13" borderId="1" xfId="3" applyFont="1" applyFill="1" applyBorder="1" applyAlignment="1" applyProtection="1">
      <alignment horizontal="left" vertical="center" wrapText="1"/>
    </xf>
    <xf numFmtId="0" fontId="20" fillId="13" borderId="1" xfId="3" applyFont="1" applyFill="1" applyBorder="1" applyAlignment="1" applyProtection="1">
      <alignment horizontal="center" vertical="center" wrapText="1"/>
    </xf>
    <xf numFmtId="49" fontId="20" fillId="13" borderId="1" xfId="3" applyNumberFormat="1" applyFont="1" applyFill="1" applyBorder="1" applyAlignment="1" applyProtection="1">
      <alignment horizontal="center" vertical="center" wrapText="1"/>
    </xf>
    <xf numFmtId="0" fontId="20" fillId="0" borderId="1" xfId="3" applyFont="1" applyFill="1" applyBorder="1" applyAlignment="1" applyProtection="1">
      <alignment horizontal="center" vertical="center" wrapText="1"/>
    </xf>
    <xf numFmtId="49" fontId="20" fillId="0" borderId="1" xfId="3" applyNumberFormat="1" applyFont="1" applyFill="1" applyBorder="1" applyAlignment="1" applyProtection="1">
      <alignment horizontal="center" vertical="center" wrapText="1"/>
    </xf>
    <xf numFmtId="14" fontId="24" fillId="10" borderId="1" xfId="3" applyNumberFormat="1" applyFont="1" applyFill="1" applyBorder="1" applyAlignment="1">
      <alignment horizontal="center"/>
    </xf>
    <xf numFmtId="0" fontId="11" fillId="11" borderId="0" xfId="5" applyFont="1" applyFill="1" applyAlignment="1">
      <alignment horizontal="left"/>
    </xf>
    <xf numFmtId="0" fontId="15" fillId="11" borderId="1" xfId="5" applyFont="1" applyFill="1" applyBorder="1"/>
    <xf numFmtId="49" fontId="15" fillId="11" borderId="1" xfId="5" applyNumberFormat="1" applyFont="1" applyFill="1" applyBorder="1"/>
    <xf numFmtId="0" fontId="11" fillId="11" borderId="1" xfId="3" applyFont="1" applyFill="1" applyBorder="1" applyAlignment="1">
      <alignment horizontal="right"/>
    </xf>
    <xf numFmtId="0" fontId="20" fillId="11" borderId="1" xfId="5" applyFont="1" applyFill="1" applyBorder="1" applyAlignment="1" applyProtection="1">
      <alignment horizontal="center" vertical="center" wrapText="1"/>
    </xf>
    <xf numFmtId="165" fontId="20" fillId="11" borderId="1" xfId="5" applyNumberFormat="1" applyFont="1" applyFill="1" applyBorder="1" applyAlignment="1" applyProtection="1">
      <alignment horizontal="left" vertical="center" wrapText="1" indent="2"/>
    </xf>
    <xf numFmtId="165" fontId="20" fillId="11" borderId="1" xfId="5" applyNumberFormat="1" applyFont="1" applyFill="1" applyBorder="1" applyAlignment="1" applyProtection="1">
      <alignment horizontal="right" vertical="center" wrapText="1"/>
    </xf>
    <xf numFmtId="2" fontId="20" fillId="11" borderId="1" xfId="5" applyNumberFormat="1" applyFont="1" applyFill="1" applyBorder="1" applyAlignment="1" applyProtection="1">
      <alignment horizontal="right" vertical="center" wrapText="1"/>
    </xf>
    <xf numFmtId="0" fontId="16" fillId="0" borderId="1" xfId="3" applyFont="1" applyFill="1" applyBorder="1" applyAlignment="1" applyProtection="1">
      <alignment horizontal="center" vertical="center" shrinkToFit="1"/>
    </xf>
    <xf numFmtId="0" fontId="20" fillId="0" borderId="1" xfId="3" applyFont="1" applyFill="1" applyBorder="1" applyAlignment="1" applyProtection="1">
      <alignment horizontal="center" vertical="center" shrinkToFit="1"/>
    </xf>
    <xf numFmtId="0" fontId="20" fillId="0" borderId="1" xfId="3" applyFont="1" applyFill="1" applyBorder="1" applyAlignment="1" applyProtection="1">
      <alignment horizontal="center" shrinkToFit="1"/>
    </xf>
    <xf numFmtId="0" fontId="20" fillId="13" borderId="1" xfId="3" applyFont="1" applyFill="1" applyBorder="1" applyAlignment="1" applyProtection="1">
      <alignment horizontal="center" vertical="center" shrinkToFit="1"/>
    </xf>
    <xf numFmtId="0" fontId="3" fillId="0" borderId="1" xfId="3" applyBorder="1" applyAlignment="1">
      <alignment horizontal="center" vertical="center" wrapText="1"/>
    </xf>
    <xf numFmtId="0" fontId="16" fillId="7" borderId="1" xfId="3" applyFont="1" applyFill="1" applyBorder="1" applyAlignment="1" applyProtection="1">
      <alignment horizontal="center" vertical="center" wrapText="1"/>
    </xf>
    <xf numFmtId="2" fontId="16" fillId="7" borderId="1" xfId="3" applyNumberFormat="1" applyFont="1" applyFill="1" applyBorder="1" applyAlignment="1" applyProtection="1">
      <alignment horizontal="center" vertical="center" wrapText="1"/>
    </xf>
    <xf numFmtId="0" fontId="20" fillId="10" borderId="1" xfId="5" applyFont="1" applyFill="1" applyBorder="1" applyAlignment="1" applyProtection="1">
      <alignment horizontal="center" vertical="center" wrapText="1"/>
    </xf>
    <xf numFmtId="0" fontId="16" fillId="0" borderId="2" xfId="0" applyFont="1" applyFill="1" applyBorder="1" applyAlignment="1" applyProtection="1">
      <alignment horizontal="center" shrinkToFit="1"/>
    </xf>
    <xf numFmtId="0" fontId="16" fillId="7" borderId="1" xfId="3" applyFont="1" applyFill="1" applyBorder="1" applyAlignment="1">
      <alignment horizontal="center"/>
    </xf>
    <xf numFmtId="0" fontId="16" fillId="7" borderId="2" xfId="0" applyFont="1" applyFill="1" applyBorder="1" applyAlignment="1" applyProtection="1">
      <alignment horizontal="center" shrinkToFit="1"/>
    </xf>
    <xf numFmtId="0" fontId="16" fillId="7" borderId="1" xfId="0" applyFont="1" applyFill="1" applyBorder="1" applyAlignment="1" applyProtection="1">
      <alignment horizontal="center" shrinkToFit="1"/>
    </xf>
    <xf numFmtId="0" fontId="16" fillId="7" borderId="1" xfId="3" applyFont="1" applyFill="1" applyBorder="1" applyAlignment="1" applyProtection="1">
      <alignment horizontal="center" vertical="center" shrinkToFit="1"/>
    </xf>
    <xf numFmtId="0" fontId="20" fillId="11" borderId="1" xfId="0" applyFont="1" applyFill="1" applyBorder="1" applyAlignment="1" applyProtection="1">
      <alignment horizontal="center" shrinkToFit="1"/>
    </xf>
    <xf numFmtId="0" fontId="20" fillId="11" borderId="1" xfId="3" applyFont="1" applyFill="1" applyBorder="1" applyAlignment="1" applyProtection="1">
      <alignment horizontal="center" vertical="center" wrapText="1"/>
    </xf>
    <xf numFmtId="2" fontId="20" fillId="11" borderId="1" xfId="3" applyNumberFormat="1" applyFont="1" applyFill="1" applyBorder="1" applyAlignment="1" applyProtection="1">
      <alignment horizontal="center" vertical="center" wrapText="1"/>
    </xf>
    <xf numFmtId="2" fontId="16" fillId="7" borderId="1" xfId="3" applyNumberFormat="1" applyFont="1" applyFill="1" applyBorder="1" applyAlignment="1" applyProtection="1">
      <alignment horizontal="right" vertical="center" wrapText="1"/>
    </xf>
    <xf numFmtId="2" fontId="20" fillId="11" borderId="1" xfId="3" applyNumberFormat="1" applyFont="1" applyFill="1" applyBorder="1" applyAlignment="1" applyProtection="1">
      <alignment horizontal="right" vertical="center" wrapText="1"/>
    </xf>
    <xf numFmtId="0" fontId="3" fillId="16" borderId="0" xfId="3" applyFill="1"/>
    <xf numFmtId="0" fontId="12" fillId="10" borderId="1" xfId="3" applyFont="1" applyFill="1" applyBorder="1" applyAlignment="1">
      <alignment horizontal="center" vertical="top" wrapText="1"/>
    </xf>
    <xf numFmtId="0" fontId="3" fillId="10" borderId="1" xfId="3" applyFill="1" applyBorder="1" applyAlignment="1">
      <alignment vertical="top" wrapText="1"/>
    </xf>
    <xf numFmtId="0" fontId="12" fillId="10" borderId="3" xfId="3" applyFont="1" applyFill="1" applyBorder="1" applyAlignment="1">
      <alignment horizontal="center" vertical="top" wrapText="1"/>
    </xf>
    <xf numFmtId="0" fontId="3" fillId="7" borderId="1" xfId="3" applyFill="1" applyBorder="1" applyAlignment="1">
      <alignment vertical="top" wrapText="1"/>
    </xf>
    <xf numFmtId="0" fontId="3" fillId="16" borderId="1" xfId="3" applyFill="1" applyBorder="1" applyAlignment="1">
      <alignment vertical="top" wrapText="1"/>
    </xf>
    <xf numFmtId="0" fontId="38" fillId="0" borderId="0" xfId="0" applyFont="1" applyAlignment="1">
      <alignment wrapText="1"/>
    </xf>
    <xf numFmtId="0" fontId="9" fillId="0" borderId="0" xfId="3" applyFont="1" applyFill="1" applyBorder="1" applyAlignment="1" applyProtection="1">
      <alignment horizontal="left" vertical="center" wrapText="1"/>
      <protection hidden="1"/>
    </xf>
    <xf numFmtId="0" fontId="51" fillId="0" borderId="0" xfId="0" applyFont="1" applyBorder="1"/>
    <xf numFmtId="0" fontId="35" fillId="0" borderId="0" xfId="0" applyFont="1"/>
    <xf numFmtId="0" fontId="52" fillId="0" borderId="0" xfId="0" applyFont="1"/>
    <xf numFmtId="165" fontId="52" fillId="0" borderId="0" xfId="0" applyNumberFormat="1" applyFont="1"/>
    <xf numFmtId="170" fontId="33" fillId="9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Alignment="1">
      <alignment horizontal="center"/>
    </xf>
    <xf numFmtId="0" fontId="51" fillId="0" borderId="0" xfId="0" applyFont="1"/>
    <xf numFmtId="0" fontId="44" fillId="0" borderId="0" xfId="0" applyFont="1" applyAlignment="1">
      <alignment horizontal="center" vertical="center"/>
    </xf>
    <xf numFmtId="0" fontId="44" fillId="7" borderId="1" xfId="0" applyFont="1" applyFill="1" applyBorder="1" applyAlignment="1">
      <alignment horizontal="center" vertical="center"/>
    </xf>
    <xf numFmtId="0" fontId="44" fillId="7" borderId="1" xfId="0" applyFont="1" applyFill="1" applyBorder="1" applyAlignment="1">
      <alignment horizontal="center"/>
    </xf>
    <xf numFmtId="165" fontId="44" fillId="7" borderId="1" xfId="0" applyNumberFormat="1" applyFont="1" applyFill="1" applyBorder="1" applyAlignment="1">
      <alignment horizontal="center" vertical="center"/>
    </xf>
    <xf numFmtId="0" fontId="6" fillId="10" borderId="1" xfId="3" applyFont="1" applyFill="1" applyBorder="1" applyAlignment="1" applyProtection="1">
      <alignment horizontal="center" vertical="center" wrapText="1"/>
      <protection hidden="1"/>
    </xf>
    <xf numFmtId="165" fontId="44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43" fillId="0" borderId="0" xfId="0" applyFont="1" applyAlignment="1"/>
    <xf numFmtId="0" fontId="51" fillId="0" borderId="0" xfId="0" applyFont="1" applyAlignment="1"/>
    <xf numFmtId="0" fontId="36" fillId="0" borderId="0" xfId="0" applyFont="1" applyAlignment="1"/>
    <xf numFmtId="0" fontId="27" fillId="7" borderId="0" xfId="0" applyFont="1" applyFill="1" applyBorder="1" applyAlignment="1">
      <alignment horizontal="center" vertical="center" wrapText="1"/>
    </xf>
    <xf numFmtId="0" fontId="3" fillId="8" borderId="1" xfId="3" applyFill="1" applyBorder="1"/>
    <xf numFmtId="2" fontId="3" fillId="8" borderId="0" xfId="3" applyNumberFormat="1" applyFill="1"/>
    <xf numFmtId="2" fontId="3" fillId="8" borderId="1" xfId="3" applyNumberFormat="1" applyFill="1" applyBorder="1" applyAlignment="1">
      <alignment horizontal="right" vertical="top" wrapText="1"/>
    </xf>
    <xf numFmtId="165" fontId="3" fillId="8" borderId="1" xfId="3" applyNumberFormat="1" applyFill="1" applyBorder="1"/>
    <xf numFmtId="1" fontId="3" fillId="8" borderId="1" xfId="3" applyNumberFormat="1" applyFill="1" applyBorder="1"/>
    <xf numFmtId="165" fontId="0" fillId="0" borderId="0" xfId="0" applyNumberFormat="1"/>
    <xf numFmtId="49" fontId="23" fillId="0" borderId="2" xfId="3" applyNumberFormat="1" applyFont="1" applyBorder="1" applyAlignment="1">
      <alignment horizontal="left" vertical="center" indent="1"/>
    </xf>
    <xf numFmtId="0" fontId="3" fillId="0" borderId="8" xfId="3" applyBorder="1" applyAlignment="1">
      <alignment horizontal="left" vertical="center" indent="1"/>
    </xf>
    <xf numFmtId="0" fontId="20" fillId="0" borderId="2" xfId="0" applyFont="1" applyFill="1" applyBorder="1" applyAlignment="1" applyProtection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49" fontId="23" fillId="0" borderId="2" xfId="3" applyNumberFormat="1" applyFont="1" applyBorder="1" applyAlignment="1">
      <alignment horizontal="center" vertical="center"/>
    </xf>
    <xf numFmtId="49" fontId="23" fillId="0" borderId="8" xfId="3" applyNumberFormat="1" applyFont="1" applyBorder="1" applyAlignment="1">
      <alignment horizontal="center" vertical="center"/>
    </xf>
    <xf numFmtId="0" fontId="16" fillId="4" borderId="2" xfId="0" applyFont="1" applyFill="1" applyBorder="1" applyAlignment="1" applyProtection="1">
      <alignment horizontal="center" vertical="center" wrapText="1"/>
    </xf>
    <xf numFmtId="0" fontId="16" fillId="4" borderId="8" xfId="0" applyFont="1" applyFill="1" applyBorder="1" applyAlignment="1" applyProtection="1">
      <alignment horizontal="center" vertical="center" wrapText="1"/>
    </xf>
    <xf numFmtId="0" fontId="16" fillId="0" borderId="2" xfId="0" applyFont="1" applyFill="1" applyBorder="1" applyAlignment="1" applyProtection="1">
      <alignment horizontal="left" vertical="center" wrapText="1" indent="4"/>
    </xf>
    <xf numFmtId="0" fontId="16" fillId="0" borderId="8" xfId="0" applyFont="1" applyFill="1" applyBorder="1" applyAlignment="1" applyProtection="1">
      <alignment horizontal="left" vertical="center" wrapText="1" indent="4"/>
    </xf>
    <xf numFmtId="49" fontId="23" fillId="0" borderId="8" xfId="3" applyNumberFormat="1" applyFont="1" applyBorder="1" applyAlignment="1">
      <alignment horizontal="left" vertical="center" indent="1"/>
    </xf>
    <xf numFmtId="0" fontId="16" fillId="4" borderId="2" xfId="0" applyFont="1" applyFill="1" applyBorder="1" applyAlignment="1" applyProtection="1">
      <alignment horizontal="left" vertical="center" wrapText="1" indent="2"/>
    </xf>
    <xf numFmtId="0" fontId="16" fillId="4" borderId="8" xfId="0" applyFont="1" applyFill="1" applyBorder="1" applyAlignment="1" applyProtection="1">
      <alignment horizontal="left" vertical="center" wrapText="1" indent="2"/>
    </xf>
    <xf numFmtId="0" fontId="48" fillId="0" borderId="0" xfId="0" applyFont="1" applyAlignment="1">
      <alignment wrapText="1"/>
    </xf>
    <xf numFmtId="0" fontId="49" fillId="0" borderId="0" xfId="2" applyFont="1" applyAlignment="1" applyProtection="1">
      <alignment wrapText="1"/>
    </xf>
    <xf numFmtId="0" fontId="3" fillId="10" borderId="2" xfId="3" applyFill="1" applyBorder="1"/>
    <xf numFmtId="0" fontId="3" fillId="10" borderId="8" xfId="3" applyFill="1" applyBorder="1"/>
    <xf numFmtId="0" fontId="11" fillId="0" borderId="14" xfId="3" applyFont="1" applyBorder="1" applyAlignment="1">
      <alignment horizontal="center"/>
    </xf>
    <xf numFmtId="0" fontId="11" fillId="0" borderId="3" xfId="3" applyFont="1" applyBorder="1" applyAlignment="1">
      <alignment horizontal="center"/>
    </xf>
    <xf numFmtId="0" fontId="11" fillId="0" borderId="15" xfId="3" applyFont="1" applyBorder="1" applyAlignment="1">
      <alignment horizontal="center"/>
    </xf>
    <xf numFmtId="0" fontId="11" fillId="0" borderId="11" xfId="3" applyFont="1" applyBorder="1" applyAlignment="1">
      <alignment horizontal="center"/>
    </xf>
    <xf numFmtId="0" fontId="12" fillId="10" borderId="2" xfId="3" applyFont="1" applyFill="1" applyBorder="1" applyAlignment="1">
      <alignment horizontal="center" vertical="top" wrapText="1"/>
    </xf>
    <xf numFmtId="0" fontId="12" fillId="10" borderId="8" xfId="3" applyFont="1" applyFill="1" applyBorder="1" applyAlignment="1">
      <alignment horizontal="center" vertical="top" wrapText="1"/>
    </xf>
    <xf numFmtId="0" fontId="12" fillId="10" borderId="1" xfId="3" applyFont="1" applyFill="1" applyBorder="1" applyAlignment="1">
      <alignment horizontal="center" vertical="top" wrapText="1"/>
    </xf>
    <xf numFmtId="0" fontId="3" fillId="10" borderId="1" xfId="3" applyFill="1" applyBorder="1" applyAlignment="1">
      <alignment vertical="top" wrapText="1"/>
    </xf>
    <xf numFmtId="0" fontId="12" fillId="10" borderId="3" xfId="3" applyFont="1" applyFill="1" applyBorder="1" applyAlignment="1">
      <alignment horizontal="center" vertical="top" wrapText="1"/>
    </xf>
    <xf numFmtId="0" fontId="3" fillId="10" borderId="3" xfId="3" applyFill="1" applyBorder="1" applyAlignment="1">
      <alignment vertical="top" wrapText="1"/>
    </xf>
    <xf numFmtId="2" fontId="3" fillId="10" borderId="2" xfId="3" applyNumberFormat="1" applyFill="1" applyBorder="1"/>
    <xf numFmtId="2" fontId="3" fillId="10" borderId="8" xfId="3" applyNumberFormat="1" applyFill="1" applyBorder="1"/>
    <xf numFmtId="0" fontId="11" fillId="8" borderId="14" xfId="3" applyFont="1" applyFill="1" applyBorder="1" applyAlignment="1">
      <alignment horizontal="center"/>
    </xf>
    <xf numFmtId="0" fontId="18" fillId="0" borderId="0" xfId="3" applyFont="1" applyAlignment="1">
      <alignment horizontal="justify"/>
    </xf>
    <xf numFmtId="0" fontId="37" fillId="0" borderId="0" xfId="0" applyFont="1" applyAlignment="1">
      <alignment wrapText="1"/>
    </xf>
    <xf numFmtId="0" fontId="30" fillId="2" borderId="14" xfId="0" applyFont="1" applyFill="1" applyBorder="1" applyAlignment="1">
      <alignment horizontal="center" vertical="center" wrapText="1"/>
    </xf>
    <xf numFmtId="0" fontId="33" fillId="7" borderId="3" xfId="0" applyFont="1" applyFill="1" applyBorder="1" applyAlignment="1">
      <alignment horizontal="left" vertical="top" wrapText="1"/>
    </xf>
    <xf numFmtId="0" fontId="33" fillId="7" borderId="15" xfId="0" applyFont="1" applyFill="1" applyBorder="1" applyAlignment="1">
      <alignment horizontal="left" vertical="top" wrapText="1"/>
    </xf>
    <xf numFmtId="0" fontId="33" fillId="7" borderId="11" xfId="0" applyFont="1" applyFill="1" applyBorder="1" applyAlignment="1">
      <alignment horizontal="left" vertical="top" wrapText="1"/>
    </xf>
    <xf numFmtId="0" fontId="33" fillId="7" borderId="1" xfId="0" applyFont="1" applyFill="1" applyBorder="1" applyAlignment="1">
      <alignment horizontal="left" vertical="top" wrapText="1"/>
    </xf>
    <xf numFmtId="0" fontId="26" fillId="7" borderId="1" xfId="0" applyFont="1" applyFill="1" applyBorder="1" applyAlignment="1">
      <alignment horizontal="left" vertical="top" wrapText="1"/>
    </xf>
    <xf numFmtId="0" fontId="9" fillId="0" borderId="0" xfId="3" applyFont="1" applyFill="1" applyBorder="1" applyAlignment="1" applyProtection="1">
      <alignment horizontal="left" vertical="center"/>
      <protection hidden="1"/>
    </xf>
    <xf numFmtId="0" fontId="38" fillId="0" borderId="0" xfId="0" applyFont="1" applyAlignment="1">
      <alignment wrapText="1"/>
    </xf>
  </cellXfs>
  <cellStyles count="19">
    <cellStyle name="Euro" xfId="1"/>
    <cellStyle name="Гиперссылка" xfId="2" builtinId="8"/>
    <cellStyle name="Гиперссылка 2" xfId="13"/>
    <cellStyle name="Обычный" xfId="0" builtinId="0"/>
    <cellStyle name="Обычный 2" xfId="3"/>
    <cellStyle name="Обычный 2 2" xfId="4"/>
    <cellStyle name="Обычный 2 2 2" xfId="5"/>
    <cellStyle name="Обычный 2 3" xfId="6"/>
    <cellStyle name="Обычный 3" xfId="7"/>
    <cellStyle name="Обычный 4" xfId="8"/>
    <cellStyle name="Обычный 5" xfId="14"/>
    <cellStyle name="Процентный 2" xfId="9"/>
    <cellStyle name="Процентный 3" xfId="10"/>
    <cellStyle name="Процентный 4" xfId="15"/>
    <cellStyle name="Финансовый 2" xfId="11"/>
    <cellStyle name="Финансовый 2 2" xfId="16"/>
    <cellStyle name="Финансовый 2 3" xfId="17"/>
    <cellStyle name="Финансовый 3" xfId="12"/>
    <cellStyle name="Финансовый 4" xfId="18"/>
  </cellStyles>
  <dxfs count="0"/>
  <tableStyles count="0" defaultTableStyle="TableStyleMedium9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uhgalteria.ru/okved/d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buhgalteria.ru/okved/d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N293"/>
  <sheetViews>
    <sheetView topLeftCell="B1" zoomScale="85" zoomScaleNormal="85" zoomScaleSheetLayoutView="50" workbookViewId="0">
      <pane ySplit="4" topLeftCell="A218" activePane="bottomLeft" state="frozen"/>
      <selection activeCell="B1" sqref="B1"/>
      <selection pane="bottomLeft" activeCell="G234" sqref="G234"/>
    </sheetView>
  </sheetViews>
  <sheetFormatPr defaultRowHeight="12.75" x14ac:dyDescent="0.2"/>
  <cols>
    <col min="1" max="1" width="8.140625" style="38" customWidth="1"/>
    <col min="2" max="2" width="47.7109375" style="1" customWidth="1"/>
    <col min="3" max="3" width="13" style="1" customWidth="1"/>
    <col min="4" max="4" width="20.7109375" style="39" hidden="1" customWidth="1"/>
    <col min="5" max="5" width="2.5703125" style="39" hidden="1" customWidth="1"/>
    <col min="6" max="6" width="15.85546875" style="1" customWidth="1"/>
    <col min="7" max="7" width="15.5703125" style="1" customWidth="1"/>
    <col min="8" max="8" width="17.28515625" style="1" customWidth="1"/>
    <col min="9" max="9" width="15.28515625" style="1" customWidth="1"/>
    <col min="10" max="10" width="10.28515625" style="1" customWidth="1"/>
    <col min="11" max="11" width="15.7109375" style="1" customWidth="1"/>
    <col min="12" max="12" width="14.7109375" style="1" customWidth="1"/>
    <col min="13" max="13" width="14.42578125" style="1" customWidth="1"/>
    <col min="14" max="14" width="12.42578125" style="1" customWidth="1"/>
    <col min="15" max="15" width="9.140625" style="1"/>
    <col min="16" max="16" width="9.140625" style="1" customWidth="1"/>
    <col min="17" max="16384" width="9.140625" style="1"/>
  </cols>
  <sheetData>
    <row r="1" spans="1:11" ht="13.5" thickBot="1" x14ac:dyDescent="0.25"/>
    <row r="2" spans="1:11" ht="18.75" thickBot="1" x14ac:dyDescent="0.25">
      <c r="A2" s="41" t="s">
        <v>98</v>
      </c>
      <c r="B2" s="42"/>
      <c r="C2" s="43"/>
      <c r="D2" s="44"/>
      <c r="E2" s="44"/>
      <c r="F2" s="45"/>
      <c r="G2" s="45"/>
      <c r="H2" s="222"/>
    </row>
    <row r="3" spans="1:11" ht="15" customHeight="1" thickBot="1" x14ac:dyDescent="0.25"/>
    <row r="4" spans="1:11" s="46" customFormat="1" ht="34.5" customHeight="1" thickBot="1" x14ac:dyDescent="0.25">
      <c r="A4" s="237" t="s">
        <v>99</v>
      </c>
      <c r="B4" s="238" t="s">
        <v>100</v>
      </c>
      <c r="C4" s="239" t="s">
        <v>101</v>
      </c>
      <c r="D4" s="240" t="s">
        <v>102</v>
      </c>
      <c r="E4" s="240" t="s">
        <v>103</v>
      </c>
      <c r="F4" s="241">
        <v>2014</v>
      </c>
      <c r="G4" s="241">
        <v>2015</v>
      </c>
      <c r="H4" s="242">
        <v>2016</v>
      </c>
    </row>
    <row r="5" spans="1:11" s="50" customFormat="1" ht="24" customHeight="1" x14ac:dyDescent="0.2">
      <c r="A5" s="47"/>
      <c r="B5" s="48"/>
      <c r="C5" s="48"/>
      <c r="D5" s="49"/>
      <c r="E5" s="49"/>
    </row>
    <row r="6" spans="1:11" s="50" customFormat="1" ht="33" customHeight="1" x14ac:dyDescent="0.25">
      <c r="A6" s="347" t="s">
        <v>104</v>
      </c>
      <c r="B6" s="349" t="s">
        <v>26</v>
      </c>
      <c r="C6" s="95" t="s">
        <v>105</v>
      </c>
      <c r="D6" s="96" t="s">
        <v>106</v>
      </c>
      <c r="E6" s="96" t="s">
        <v>107</v>
      </c>
      <c r="F6" s="54"/>
      <c r="G6" s="224">
        <f>20.5+45.1+49.962+13.6+14.135+32.28+78.642+59.3+12+3.5</f>
        <v>329.01900000000001</v>
      </c>
      <c r="H6" s="224"/>
    </row>
    <row r="7" spans="1:11" s="50" customFormat="1" ht="33" customHeight="1" x14ac:dyDescent="0.25">
      <c r="A7" s="348"/>
      <c r="B7" s="350"/>
      <c r="C7" s="95" t="s">
        <v>108</v>
      </c>
      <c r="D7" s="129"/>
      <c r="E7" s="129"/>
      <c r="F7" s="54"/>
      <c r="G7" s="162"/>
      <c r="H7" s="54"/>
    </row>
    <row r="8" spans="1:11" s="50" customFormat="1" ht="24" customHeight="1" x14ac:dyDescent="0.25">
      <c r="A8" s="55"/>
      <c r="B8" s="130" t="s">
        <v>109</v>
      </c>
      <c r="C8" s="95"/>
      <c r="D8" s="129"/>
      <c r="E8" s="129"/>
      <c r="F8" s="54"/>
      <c r="G8" s="162"/>
      <c r="H8" s="54"/>
    </row>
    <row r="9" spans="1:11" s="50" customFormat="1" ht="39.75" customHeight="1" x14ac:dyDescent="0.25">
      <c r="A9" s="351" t="s">
        <v>110</v>
      </c>
      <c r="B9" s="353" t="s">
        <v>111</v>
      </c>
      <c r="C9" s="95" t="s">
        <v>105</v>
      </c>
      <c r="D9" s="131" t="s">
        <v>112</v>
      </c>
      <c r="E9" s="131" t="s">
        <v>112</v>
      </c>
      <c r="F9" s="54"/>
      <c r="G9" s="224">
        <f>14.5+13.6+14.135+37.807+78.642+3.4+3.5</f>
        <v>165.584</v>
      </c>
      <c r="H9" s="224"/>
    </row>
    <row r="10" spans="1:11" s="50" customFormat="1" ht="39.75" customHeight="1" x14ac:dyDescent="0.25">
      <c r="A10" s="352"/>
      <c r="B10" s="354"/>
      <c r="C10" s="95" t="s">
        <v>108</v>
      </c>
      <c r="D10" s="132"/>
      <c r="E10" s="132"/>
      <c r="F10" s="57"/>
      <c r="G10" s="162"/>
      <c r="H10" s="54"/>
      <c r="K10" s="50" t="s">
        <v>255</v>
      </c>
    </row>
    <row r="11" spans="1:11" s="50" customFormat="1" ht="33" customHeight="1" x14ac:dyDescent="0.25">
      <c r="A11" s="351" t="s">
        <v>113</v>
      </c>
      <c r="B11" s="355" t="s">
        <v>114</v>
      </c>
      <c r="C11" s="95" t="s">
        <v>105</v>
      </c>
      <c r="D11" s="132"/>
      <c r="E11" s="132"/>
      <c r="F11" s="54"/>
      <c r="G11" s="162"/>
      <c r="H11" s="54"/>
    </row>
    <row r="12" spans="1:11" s="50" customFormat="1" ht="33" customHeight="1" x14ac:dyDescent="0.25">
      <c r="A12" s="352"/>
      <c r="B12" s="356"/>
      <c r="C12" s="95" t="s">
        <v>108</v>
      </c>
      <c r="D12" s="132"/>
      <c r="E12" s="132"/>
      <c r="F12" s="54"/>
      <c r="G12" s="162"/>
      <c r="H12" s="54"/>
    </row>
    <row r="13" spans="1:11" s="50" customFormat="1" ht="33" customHeight="1" x14ac:dyDescent="0.25">
      <c r="A13" s="347" t="s">
        <v>115</v>
      </c>
      <c r="B13" s="355" t="s">
        <v>116</v>
      </c>
      <c r="C13" s="95" t="s">
        <v>105</v>
      </c>
      <c r="D13" s="132"/>
      <c r="E13" s="132"/>
      <c r="F13" s="54"/>
      <c r="G13" s="224">
        <f>20.5+14.5+14.135+59.3+3.5</f>
        <v>111.935</v>
      </c>
      <c r="H13" s="224"/>
    </row>
    <row r="14" spans="1:11" s="50" customFormat="1" ht="33" customHeight="1" x14ac:dyDescent="0.25">
      <c r="A14" s="357"/>
      <c r="B14" s="356"/>
      <c r="C14" s="95" t="s">
        <v>108</v>
      </c>
      <c r="D14" s="132"/>
      <c r="E14" s="132"/>
      <c r="F14" s="54"/>
      <c r="G14" s="54"/>
      <c r="H14" s="54"/>
    </row>
    <row r="15" spans="1:11" s="50" customFormat="1" ht="33" customHeight="1" x14ac:dyDescent="0.25">
      <c r="A15" s="347" t="s">
        <v>117</v>
      </c>
      <c r="B15" s="358" t="s">
        <v>118</v>
      </c>
      <c r="C15" s="95" t="s">
        <v>105</v>
      </c>
      <c r="D15" s="96" t="s">
        <v>112</v>
      </c>
      <c r="E15" s="96" t="s">
        <v>112</v>
      </c>
      <c r="F15" s="54"/>
      <c r="G15" s="54"/>
      <c r="H15" s="54"/>
    </row>
    <row r="16" spans="1:11" s="50" customFormat="1" ht="33" customHeight="1" x14ac:dyDescent="0.25">
      <c r="A16" s="357"/>
      <c r="B16" s="359"/>
      <c r="C16" s="95" t="s">
        <v>108</v>
      </c>
      <c r="D16" s="96"/>
      <c r="E16" s="96"/>
      <c r="F16" s="54"/>
      <c r="G16" s="54"/>
      <c r="H16" s="54"/>
    </row>
    <row r="17" spans="1:8" s="50" customFormat="1" ht="33" customHeight="1" x14ac:dyDescent="0.25">
      <c r="A17" s="347" t="s">
        <v>119</v>
      </c>
      <c r="B17" s="355" t="s">
        <v>120</v>
      </c>
      <c r="C17" s="95" t="s">
        <v>105</v>
      </c>
      <c r="D17" s="96"/>
      <c r="E17" s="96"/>
      <c r="F17" s="54"/>
      <c r="G17" s="54"/>
      <c r="H17" s="54"/>
    </row>
    <row r="18" spans="1:8" s="50" customFormat="1" ht="33" customHeight="1" x14ac:dyDescent="0.25">
      <c r="A18" s="357"/>
      <c r="B18" s="356"/>
      <c r="C18" s="95" t="s">
        <v>108</v>
      </c>
      <c r="D18" s="96"/>
      <c r="E18" s="96"/>
      <c r="F18" s="54"/>
      <c r="G18" s="54"/>
      <c r="H18" s="54"/>
    </row>
    <row r="19" spans="1:8" s="50" customFormat="1" ht="33" customHeight="1" x14ac:dyDescent="0.25">
      <c r="A19" s="347" t="s">
        <v>121</v>
      </c>
      <c r="B19" s="355" t="s">
        <v>122</v>
      </c>
      <c r="C19" s="95" t="s">
        <v>105</v>
      </c>
      <c r="D19" s="96"/>
      <c r="E19" s="96"/>
      <c r="F19" s="54"/>
      <c r="G19" s="54"/>
      <c r="H19" s="54"/>
    </row>
    <row r="20" spans="1:8" s="50" customFormat="1" ht="33" customHeight="1" x14ac:dyDescent="0.25">
      <c r="A20" s="357"/>
      <c r="B20" s="356"/>
      <c r="C20" s="95" t="s">
        <v>108</v>
      </c>
      <c r="D20" s="96"/>
      <c r="E20" s="96"/>
      <c r="F20" s="54"/>
      <c r="G20" s="54"/>
      <c r="H20" s="54"/>
    </row>
    <row r="21" spans="1:8" s="50" customFormat="1" ht="33" customHeight="1" x14ac:dyDescent="0.25">
      <c r="A21" s="347" t="s">
        <v>123</v>
      </c>
      <c r="B21" s="355" t="s">
        <v>124</v>
      </c>
      <c r="C21" s="95" t="s">
        <v>105</v>
      </c>
      <c r="D21" s="96"/>
      <c r="E21" s="96"/>
      <c r="F21" s="54"/>
      <c r="G21" s="54"/>
      <c r="H21" s="54"/>
    </row>
    <row r="22" spans="1:8" s="50" customFormat="1" ht="33" customHeight="1" x14ac:dyDescent="0.25">
      <c r="A22" s="357"/>
      <c r="B22" s="356"/>
      <c r="C22" s="95" t="s">
        <v>108</v>
      </c>
      <c r="D22" s="96"/>
      <c r="E22" s="96"/>
      <c r="F22" s="54"/>
      <c r="G22" s="54"/>
      <c r="H22" s="54"/>
    </row>
    <row r="23" spans="1:8" s="50" customFormat="1" ht="33" customHeight="1" x14ac:dyDescent="0.25">
      <c r="A23" s="347" t="s">
        <v>125</v>
      </c>
      <c r="B23" s="355" t="s">
        <v>126</v>
      </c>
      <c r="C23" s="95" t="s">
        <v>105</v>
      </c>
      <c r="D23" s="96"/>
      <c r="E23" s="96"/>
      <c r="F23" s="54"/>
      <c r="G23" s="54"/>
      <c r="H23" s="54"/>
    </row>
    <row r="24" spans="1:8" s="50" customFormat="1" ht="33" customHeight="1" x14ac:dyDescent="0.25">
      <c r="A24" s="357"/>
      <c r="B24" s="356"/>
      <c r="C24" s="95" t="s">
        <v>108</v>
      </c>
      <c r="D24" s="96"/>
      <c r="E24" s="96"/>
      <c r="F24" s="54"/>
      <c r="G24" s="54"/>
      <c r="H24" s="54"/>
    </row>
    <row r="25" spans="1:8" s="50" customFormat="1" ht="33" customHeight="1" x14ac:dyDescent="0.25">
      <c r="A25" s="347" t="s">
        <v>127</v>
      </c>
      <c r="B25" s="355" t="s">
        <v>128</v>
      </c>
      <c r="C25" s="95" t="s">
        <v>105</v>
      </c>
      <c r="D25" s="96"/>
      <c r="E25" s="96"/>
      <c r="F25" s="54"/>
      <c r="G25" s="224">
        <f>25.7+10</f>
        <v>35.700000000000003</v>
      </c>
      <c r="H25" s="224"/>
    </row>
    <row r="26" spans="1:8" s="50" customFormat="1" ht="33" customHeight="1" x14ac:dyDescent="0.25">
      <c r="A26" s="357"/>
      <c r="B26" s="356"/>
      <c r="C26" s="95" t="s">
        <v>108</v>
      </c>
      <c r="D26" s="96"/>
      <c r="E26" s="96"/>
      <c r="F26" s="54"/>
      <c r="G26" s="54"/>
      <c r="H26" s="54"/>
    </row>
    <row r="27" spans="1:8" s="50" customFormat="1" ht="33" customHeight="1" x14ac:dyDescent="0.25">
      <c r="A27" s="347" t="s">
        <v>129</v>
      </c>
      <c r="B27" s="355" t="s">
        <v>130</v>
      </c>
      <c r="C27" s="95" t="s">
        <v>105</v>
      </c>
      <c r="D27" s="96"/>
      <c r="E27" s="96"/>
      <c r="F27" s="54"/>
      <c r="G27" s="54"/>
      <c r="H27" s="54"/>
    </row>
    <row r="28" spans="1:8" s="50" customFormat="1" ht="33" customHeight="1" x14ac:dyDescent="0.25">
      <c r="A28" s="357"/>
      <c r="B28" s="356"/>
      <c r="C28" s="95" t="s">
        <v>108</v>
      </c>
      <c r="D28" s="96"/>
      <c r="E28" s="96"/>
      <c r="F28" s="54"/>
      <c r="G28" s="54"/>
      <c r="H28" s="54"/>
    </row>
    <row r="29" spans="1:8" s="50" customFormat="1" ht="33" customHeight="1" x14ac:dyDescent="0.25">
      <c r="A29" s="347" t="s">
        <v>131</v>
      </c>
      <c r="B29" s="355" t="s">
        <v>132</v>
      </c>
      <c r="C29" s="95" t="s">
        <v>105</v>
      </c>
      <c r="D29" s="96"/>
      <c r="E29" s="96"/>
      <c r="F29" s="54"/>
      <c r="G29" s="54"/>
      <c r="H29" s="54"/>
    </row>
    <row r="30" spans="1:8" s="50" customFormat="1" ht="33" customHeight="1" x14ac:dyDescent="0.25">
      <c r="A30" s="357"/>
      <c r="B30" s="356"/>
      <c r="C30" s="95" t="s">
        <v>108</v>
      </c>
      <c r="D30" s="96"/>
      <c r="E30" s="96"/>
      <c r="F30" s="54"/>
      <c r="G30" s="54"/>
      <c r="H30" s="54"/>
    </row>
    <row r="31" spans="1:8" s="50" customFormat="1" ht="33" customHeight="1" x14ac:dyDescent="0.25">
      <c r="A31" s="347" t="s">
        <v>133</v>
      </c>
      <c r="B31" s="355" t="s">
        <v>134</v>
      </c>
      <c r="C31" s="95" t="s">
        <v>105</v>
      </c>
      <c r="D31" s="96"/>
      <c r="E31" s="96"/>
      <c r="F31" s="54"/>
      <c r="G31" s="54"/>
      <c r="H31" s="54"/>
    </row>
    <row r="32" spans="1:8" s="50" customFormat="1" ht="33" customHeight="1" x14ac:dyDescent="0.25">
      <c r="A32" s="357"/>
      <c r="B32" s="356"/>
      <c r="C32" s="95" t="s">
        <v>108</v>
      </c>
      <c r="D32" s="96"/>
      <c r="E32" s="96"/>
      <c r="F32" s="54"/>
      <c r="G32" s="54"/>
      <c r="H32" s="54"/>
    </row>
    <row r="33" spans="1:8" s="50" customFormat="1" ht="33" customHeight="1" x14ac:dyDescent="0.25">
      <c r="A33" s="347" t="s">
        <v>135</v>
      </c>
      <c r="B33" s="355" t="s">
        <v>136</v>
      </c>
      <c r="C33" s="95" t="s">
        <v>105</v>
      </c>
      <c r="D33" s="96"/>
      <c r="E33" s="96"/>
      <c r="F33" s="54"/>
      <c r="G33" s="54"/>
      <c r="H33" s="54"/>
    </row>
    <row r="34" spans="1:8" s="50" customFormat="1" ht="33" customHeight="1" x14ac:dyDescent="0.25">
      <c r="A34" s="357"/>
      <c r="B34" s="356"/>
      <c r="C34" s="95" t="s">
        <v>108</v>
      </c>
      <c r="D34" s="96"/>
      <c r="E34" s="96"/>
      <c r="F34" s="54"/>
      <c r="G34" s="54"/>
      <c r="H34" s="54"/>
    </row>
    <row r="35" spans="1:8" s="50" customFormat="1" ht="33" customHeight="1" x14ac:dyDescent="0.25">
      <c r="A35" s="58" t="s">
        <v>137</v>
      </c>
      <c r="B35" s="133" t="s">
        <v>138</v>
      </c>
      <c r="C35" s="95" t="s">
        <v>105</v>
      </c>
      <c r="D35" s="96"/>
      <c r="E35" s="96"/>
      <c r="F35" s="54"/>
      <c r="G35" s="54"/>
      <c r="H35" s="54"/>
    </row>
    <row r="36" spans="1:8" s="50" customFormat="1" ht="33" customHeight="1" x14ac:dyDescent="0.25">
      <c r="A36" s="347" t="s">
        <v>139</v>
      </c>
      <c r="B36" s="355" t="s">
        <v>140</v>
      </c>
      <c r="C36" s="95" t="s">
        <v>105</v>
      </c>
      <c r="D36" s="96"/>
      <c r="E36" s="96"/>
      <c r="F36" s="54"/>
      <c r="G36" s="54"/>
      <c r="H36" s="54"/>
    </row>
    <row r="37" spans="1:8" s="50" customFormat="1" ht="33" customHeight="1" x14ac:dyDescent="0.25">
      <c r="A37" s="357"/>
      <c r="B37" s="356"/>
      <c r="C37" s="95" t="s">
        <v>108</v>
      </c>
      <c r="D37" s="96"/>
      <c r="E37" s="96"/>
      <c r="F37" s="54"/>
      <c r="G37" s="54"/>
      <c r="H37" s="54"/>
    </row>
    <row r="38" spans="1:8" s="50" customFormat="1" ht="33" customHeight="1" x14ac:dyDescent="0.25">
      <c r="A38" s="347" t="s">
        <v>141</v>
      </c>
      <c r="B38" s="355" t="s">
        <v>142</v>
      </c>
      <c r="C38" s="95" t="s">
        <v>105</v>
      </c>
      <c r="D38" s="96"/>
      <c r="E38" s="96"/>
      <c r="F38" s="54"/>
      <c r="G38" s="54">
        <f>3.7+28.32</f>
        <v>32.020000000000003</v>
      </c>
      <c r="H38" s="54"/>
    </row>
    <row r="39" spans="1:8" s="50" customFormat="1" ht="33" customHeight="1" x14ac:dyDescent="0.25">
      <c r="A39" s="357"/>
      <c r="B39" s="356"/>
      <c r="C39" s="95" t="s">
        <v>108</v>
      </c>
      <c r="D39" s="96"/>
      <c r="E39" s="96"/>
      <c r="F39" s="54"/>
      <c r="G39" s="54"/>
      <c r="H39" s="54"/>
    </row>
    <row r="40" spans="1:8" s="50" customFormat="1" ht="33" customHeight="1" x14ac:dyDescent="0.25">
      <c r="A40" s="347" t="s">
        <v>143</v>
      </c>
      <c r="B40" s="355" t="s">
        <v>144</v>
      </c>
      <c r="C40" s="95" t="s">
        <v>105</v>
      </c>
      <c r="D40" s="96"/>
      <c r="E40" s="96"/>
      <c r="F40" s="54"/>
      <c r="G40" s="54"/>
      <c r="H40" s="54"/>
    </row>
    <row r="41" spans="1:8" s="50" customFormat="1" ht="33" customHeight="1" x14ac:dyDescent="0.25">
      <c r="A41" s="357"/>
      <c r="B41" s="356"/>
      <c r="C41" s="95" t="s">
        <v>108</v>
      </c>
      <c r="D41" s="96"/>
      <c r="E41" s="96"/>
      <c r="F41" s="54"/>
      <c r="G41" s="54"/>
      <c r="H41" s="54"/>
    </row>
    <row r="42" spans="1:8" s="50" customFormat="1" ht="33" customHeight="1" x14ac:dyDescent="0.25">
      <c r="A42" s="347" t="s">
        <v>145</v>
      </c>
      <c r="B42" s="358" t="s">
        <v>146</v>
      </c>
      <c r="C42" s="95" t="s">
        <v>105</v>
      </c>
      <c r="D42" s="96" t="s">
        <v>112</v>
      </c>
      <c r="E42" s="96" t="s">
        <v>112</v>
      </c>
      <c r="F42" s="54"/>
      <c r="G42" s="54"/>
      <c r="H42" s="54"/>
    </row>
    <row r="43" spans="1:8" s="50" customFormat="1" ht="33" customHeight="1" x14ac:dyDescent="0.25">
      <c r="A43" s="357"/>
      <c r="B43" s="359"/>
      <c r="C43" s="95" t="s">
        <v>108</v>
      </c>
      <c r="D43" s="96"/>
      <c r="E43" s="96"/>
      <c r="F43" s="54"/>
      <c r="G43" s="54"/>
      <c r="H43" s="54"/>
    </row>
    <row r="44" spans="1:8" s="50" customFormat="1" ht="33" customHeight="1" x14ac:dyDescent="0.25">
      <c r="A44" s="347" t="s">
        <v>147</v>
      </c>
      <c r="B44" s="355" t="s">
        <v>148</v>
      </c>
      <c r="C44" s="95" t="s">
        <v>105</v>
      </c>
      <c r="D44" s="96"/>
      <c r="E44" s="96"/>
      <c r="F44" s="54"/>
      <c r="G44" s="54"/>
      <c r="H44" s="54"/>
    </row>
    <row r="45" spans="1:8" s="50" customFormat="1" ht="33" customHeight="1" x14ac:dyDescent="0.25">
      <c r="A45" s="357"/>
      <c r="B45" s="356"/>
      <c r="C45" s="95" t="s">
        <v>108</v>
      </c>
      <c r="D45" s="96"/>
      <c r="E45" s="96"/>
      <c r="F45" s="54"/>
      <c r="G45" s="54"/>
      <c r="H45" s="54"/>
    </row>
    <row r="46" spans="1:8" s="50" customFormat="1" ht="33" customHeight="1" x14ac:dyDescent="0.25">
      <c r="A46" s="347" t="s">
        <v>149</v>
      </c>
      <c r="B46" s="355" t="s">
        <v>150</v>
      </c>
      <c r="C46" s="95" t="s">
        <v>105</v>
      </c>
      <c r="D46" s="96"/>
      <c r="E46" s="96"/>
      <c r="F46" s="54"/>
      <c r="G46" s="54"/>
      <c r="H46" s="54"/>
    </row>
    <row r="47" spans="1:8" s="50" customFormat="1" ht="33" customHeight="1" x14ac:dyDescent="0.25">
      <c r="A47" s="357"/>
      <c r="B47" s="356"/>
      <c r="C47" s="95" t="s">
        <v>108</v>
      </c>
      <c r="D47" s="96"/>
      <c r="E47" s="96"/>
      <c r="F47" s="54"/>
      <c r="G47" s="54"/>
      <c r="H47" s="54"/>
    </row>
    <row r="48" spans="1:8" s="64" customFormat="1" ht="22.5" customHeight="1" x14ac:dyDescent="0.25">
      <c r="A48" s="59"/>
      <c r="B48" s="60"/>
      <c r="C48" s="61"/>
      <c r="D48" s="62"/>
      <c r="E48" s="62"/>
      <c r="F48" s="63"/>
      <c r="G48" s="63"/>
      <c r="H48" s="63"/>
    </row>
    <row r="49" spans="1:8" s="50" customFormat="1" ht="48" customHeight="1" x14ac:dyDescent="0.25">
      <c r="A49" s="58" t="s">
        <v>151</v>
      </c>
      <c r="B49" s="65" t="s">
        <v>152</v>
      </c>
      <c r="C49" s="51" t="s">
        <v>153</v>
      </c>
      <c r="D49" s="52"/>
      <c r="E49" s="52"/>
      <c r="F49" s="54"/>
      <c r="G49" s="54"/>
      <c r="H49" s="54"/>
    </row>
    <row r="50" spans="1:8" s="50" customFormat="1" ht="28.5" customHeight="1" x14ac:dyDescent="0.25">
      <c r="A50" s="58"/>
      <c r="B50" s="167" t="s">
        <v>279</v>
      </c>
      <c r="C50" s="51"/>
      <c r="D50" s="52"/>
      <c r="E50" s="52"/>
      <c r="F50" s="54"/>
      <c r="G50" s="54"/>
      <c r="H50" s="54"/>
    </row>
    <row r="51" spans="1:8" s="50" customFormat="1" ht="35.25" customHeight="1" x14ac:dyDescent="0.25">
      <c r="A51" s="58"/>
      <c r="B51" s="236" t="s">
        <v>142</v>
      </c>
      <c r="C51" s="51" t="s">
        <v>156</v>
      </c>
      <c r="D51" s="52"/>
      <c r="E51" s="52"/>
      <c r="F51" s="54"/>
      <c r="G51" s="54"/>
      <c r="H51" s="162">
        <v>266.7</v>
      </c>
    </row>
    <row r="52" spans="1:8" s="50" customFormat="1" ht="15" customHeight="1" x14ac:dyDescent="0.25">
      <c r="A52" s="58"/>
      <c r="B52" s="65"/>
      <c r="C52" s="51"/>
      <c r="D52" s="52"/>
      <c r="E52" s="52"/>
      <c r="F52" s="54"/>
      <c r="G52" s="54"/>
      <c r="H52" s="162"/>
    </row>
    <row r="53" spans="1:8" s="50" customFormat="1" ht="21.75" customHeight="1" x14ac:dyDescent="0.25">
      <c r="A53" s="58"/>
      <c r="B53" s="167" t="s">
        <v>154</v>
      </c>
      <c r="C53" s="51"/>
      <c r="D53" s="52"/>
      <c r="E53" s="52"/>
      <c r="F53" s="54"/>
      <c r="G53" s="54"/>
      <c r="H53" s="162"/>
    </row>
    <row r="54" spans="1:8" s="50" customFormat="1" ht="20.25" customHeight="1" x14ac:dyDescent="0.25">
      <c r="A54" s="58"/>
      <c r="B54" s="29" t="s">
        <v>155</v>
      </c>
      <c r="C54" s="51" t="s">
        <v>156</v>
      </c>
      <c r="D54" s="52" t="s">
        <v>112</v>
      </c>
      <c r="E54" s="52" t="s">
        <v>112</v>
      </c>
      <c r="F54" s="53">
        <v>93023</v>
      </c>
      <c r="G54" s="162">
        <v>95193</v>
      </c>
      <c r="H54" s="162">
        <v>73650</v>
      </c>
    </row>
    <row r="55" spans="1:8" s="50" customFormat="1" ht="20.25" customHeight="1" x14ac:dyDescent="0.25">
      <c r="A55" s="58"/>
      <c r="B55" s="29" t="s">
        <v>157</v>
      </c>
      <c r="C55" s="51" t="s">
        <v>156</v>
      </c>
      <c r="D55" s="52" t="s">
        <v>112</v>
      </c>
      <c r="E55" s="52" t="s">
        <v>112</v>
      </c>
      <c r="F55" s="53"/>
      <c r="G55" s="162"/>
      <c r="H55" s="162"/>
    </row>
    <row r="56" spans="1:8" s="50" customFormat="1" ht="20.25" customHeight="1" x14ac:dyDescent="0.25">
      <c r="A56" s="58"/>
      <c r="B56" s="29" t="s">
        <v>158</v>
      </c>
      <c r="C56" s="51" t="s">
        <v>156</v>
      </c>
      <c r="D56" s="52" t="s">
        <v>112</v>
      </c>
      <c r="E56" s="52" t="s">
        <v>112</v>
      </c>
      <c r="F56" s="53">
        <v>39017</v>
      </c>
      <c r="G56" s="162">
        <v>45397</v>
      </c>
      <c r="H56" s="162">
        <v>34972</v>
      </c>
    </row>
    <row r="57" spans="1:8" s="50" customFormat="1" ht="20.25" customHeight="1" x14ac:dyDescent="0.25">
      <c r="A57" s="58"/>
      <c r="B57" s="29" t="s">
        <v>159</v>
      </c>
      <c r="C57" s="51" t="s">
        <v>156</v>
      </c>
      <c r="D57" s="52" t="s">
        <v>112</v>
      </c>
      <c r="E57" s="52" t="s">
        <v>112</v>
      </c>
      <c r="F57" s="53">
        <v>58335</v>
      </c>
      <c r="G57" s="162">
        <v>35785</v>
      </c>
      <c r="H57" s="162">
        <v>35234</v>
      </c>
    </row>
    <row r="58" spans="1:8" s="50" customFormat="1" ht="20.25" customHeight="1" x14ac:dyDescent="0.25">
      <c r="A58" s="58"/>
      <c r="B58" s="29"/>
      <c r="C58" s="51"/>
      <c r="D58" s="52"/>
      <c r="E58" s="52"/>
      <c r="F58" s="53"/>
      <c r="G58" s="162"/>
      <c r="H58" s="162"/>
    </row>
    <row r="59" spans="1:8" s="50" customFormat="1" ht="20.25" customHeight="1" x14ac:dyDescent="0.25">
      <c r="A59" s="58"/>
      <c r="B59" s="167" t="s">
        <v>160</v>
      </c>
      <c r="C59" s="51"/>
      <c r="D59" s="52"/>
      <c r="E59" s="52"/>
      <c r="F59" s="53"/>
      <c r="G59" s="162"/>
      <c r="H59" s="162"/>
    </row>
    <row r="60" spans="1:8" s="50" customFormat="1" ht="20.25" customHeight="1" x14ac:dyDescent="0.25">
      <c r="A60" s="58"/>
      <c r="B60" s="29" t="s">
        <v>155</v>
      </c>
      <c r="C60" s="51" t="s">
        <v>156</v>
      </c>
      <c r="D60" s="52" t="s">
        <v>112</v>
      </c>
      <c r="E60" s="52" t="s">
        <v>112</v>
      </c>
      <c r="F60" s="53">
        <v>206337</v>
      </c>
      <c r="G60" s="162">
        <v>172500</v>
      </c>
      <c r="H60" s="162">
        <v>87663</v>
      </c>
    </row>
    <row r="61" spans="1:8" s="50" customFormat="1" ht="20.25" customHeight="1" x14ac:dyDescent="0.25">
      <c r="A61" s="58"/>
      <c r="B61" s="29" t="s">
        <v>157</v>
      </c>
      <c r="C61" s="51" t="s">
        <v>156</v>
      </c>
      <c r="D61" s="52" t="s">
        <v>112</v>
      </c>
      <c r="E61" s="52" t="s">
        <v>112</v>
      </c>
      <c r="F61" s="53">
        <v>0</v>
      </c>
      <c r="G61" s="162"/>
      <c r="H61" s="162"/>
    </row>
    <row r="62" spans="1:8" s="50" customFormat="1" ht="20.25" customHeight="1" x14ac:dyDescent="0.25">
      <c r="A62" s="58"/>
      <c r="B62" s="29" t="s">
        <v>158</v>
      </c>
      <c r="C62" s="51" t="s">
        <v>156</v>
      </c>
      <c r="D62" s="52" t="s">
        <v>112</v>
      </c>
      <c r="E62" s="52" t="s">
        <v>112</v>
      </c>
      <c r="F62" s="53">
        <v>58478</v>
      </c>
      <c r="G62" s="162">
        <v>47095</v>
      </c>
      <c r="H62" s="162">
        <v>19571</v>
      </c>
    </row>
    <row r="63" spans="1:8" s="50" customFormat="1" ht="20.25" customHeight="1" x14ac:dyDescent="0.25">
      <c r="A63" s="58"/>
      <c r="B63" s="29" t="s">
        <v>159</v>
      </c>
      <c r="C63" s="51" t="s">
        <v>156</v>
      </c>
      <c r="D63" s="52" t="s">
        <v>112</v>
      </c>
      <c r="E63" s="52" t="s">
        <v>112</v>
      </c>
      <c r="F63" s="53">
        <v>18260</v>
      </c>
      <c r="G63" s="162">
        <v>18340</v>
      </c>
      <c r="H63" s="162">
        <v>78937</v>
      </c>
    </row>
    <row r="64" spans="1:8" s="50" customFormat="1" ht="20.25" customHeight="1" x14ac:dyDescent="0.25">
      <c r="A64" s="58"/>
      <c r="B64" s="29"/>
      <c r="C64" s="51"/>
      <c r="D64" s="52"/>
      <c r="E64" s="52"/>
      <c r="F64" s="53"/>
      <c r="G64" s="162"/>
      <c r="H64" s="162"/>
    </row>
    <row r="65" spans="1:8" s="50" customFormat="1" ht="20.25" customHeight="1" x14ac:dyDescent="0.25">
      <c r="A65" s="58"/>
      <c r="B65" s="167" t="s">
        <v>161</v>
      </c>
      <c r="C65" s="51"/>
      <c r="D65" s="52"/>
      <c r="E65" s="52"/>
      <c r="F65" s="53"/>
      <c r="G65" s="162"/>
      <c r="H65" s="162"/>
    </row>
    <row r="66" spans="1:8" s="50" customFormat="1" ht="20.25" customHeight="1" x14ac:dyDescent="0.25">
      <c r="A66" s="58"/>
      <c r="B66" s="29" t="s">
        <v>155</v>
      </c>
      <c r="C66" s="51" t="s">
        <v>156</v>
      </c>
      <c r="D66" s="52" t="s">
        <v>112</v>
      </c>
      <c r="E66" s="52" t="s">
        <v>112</v>
      </c>
      <c r="F66" s="53">
        <f>143520+15000</f>
        <v>158520</v>
      </c>
      <c r="G66" s="162">
        <v>72700</v>
      </c>
      <c r="H66" s="162">
        <v>81120</v>
      </c>
    </row>
    <row r="67" spans="1:8" s="50" customFormat="1" ht="20.25" customHeight="1" x14ac:dyDescent="0.25">
      <c r="A67" s="58"/>
      <c r="B67" s="29" t="s">
        <v>157</v>
      </c>
      <c r="C67" s="51" t="s">
        <v>156</v>
      </c>
      <c r="D67" s="52" t="s">
        <v>112</v>
      </c>
      <c r="E67" s="52" t="s">
        <v>112</v>
      </c>
      <c r="F67" s="53"/>
      <c r="G67" s="162"/>
      <c r="H67" s="162"/>
    </row>
    <row r="68" spans="1:8" s="50" customFormat="1" ht="20.25" customHeight="1" x14ac:dyDescent="0.25">
      <c r="A68" s="58"/>
      <c r="B68" s="29" t="s">
        <v>158</v>
      </c>
      <c r="C68" s="51" t="s">
        <v>156</v>
      </c>
      <c r="D68" s="52" t="s">
        <v>112</v>
      </c>
      <c r="E68" s="52" t="s">
        <v>112</v>
      </c>
      <c r="F68" s="53">
        <v>49680</v>
      </c>
      <c r="G68" s="162">
        <v>28800</v>
      </c>
      <c r="H68" s="162">
        <v>32110</v>
      </c>
    </row>
    <row r="69" spans="1:8" s="50" customFormat="1" ht="20.25" customHeight="1" x14ac:dyDescent="0.25">
      <c r="A69" s="58"/>
      <c r="B69" s="29" t="s">
        <v>159</v>
      </c>
      <c r="C69" s="51" t="s">
        <v>156</v>
      </c>
      <c r="D69" s="52" t="s">
        <v>112</v>
      </c>
      <c r="E69" s="52" t="s">
        <v>112</v>
      </c>
      <c r="F69" s="53"/>
      <c r="G69" s="162"/>
      <c r="H69" s="162"/>
    </row>
    <row r="70" spans="1:8" s="50" customFormat="1" ht="20.25" customHeight="1" x14ac:dyDescent="0.25">
      <c r="A70" s="58"/>
      <c r="B70" s="29"/>
      <c r="C70" s="51"/>
      <c r="D70" s="52"/>
      <c r="E70" s="52"/>
      <c r="F70" s="53"/>
      <c r="G70" s="162"/>
      <c r="H70" s="162"/>
    </row>
    <row r="71" spans="1:8" s="50" customFormat="1" ht="20.25" customHeight="1" x14ac:dyDescent="0.25">
      <c r="A71" s="58"/>
      <c r="B71" s="167" t="s">
        <v>162</v>
      </c>
      <c r="C71" s="51"/>
      <c r="D71" s="52"/>
      <c r="E71" s="52"/>
      <c r="F71" s="53"/>
      <c r="G71" s="162"/>
      <c r="H71" s="162"/>
    </row>
    <row r="72" spans="1:8" s="50" customFormat="1" ht="20.25" customHeight="1" x14ac:dyDescent="0.25">
      <c r="A72" s="58"/>
      <c r="B72" s="29" t="s">
        <v>155</v>
      </c>
      <c r="C72" s="51" t="s">
        <v>156</v>
      </c>
      <c r="D72" s="52" t="s">
        <v>112</v>
      </c>
      <c r="E72" s="52" t="s">
        <v>112</v>
      </c>
      <c r="F72" s="53">
        <v>128107</v>
      </c>
      <c r="G72" s="162">
        <v>119574</v>
      </c>
      <c r="H72" s="162">
        <v>78110</v>
      </c>
    </row>
    <row r="73" spans="1:8" s="50" customFormat="1" ht="20.25" customHeight="1" x14ac:dyDescent="0.25">
      <c r="A73" s="58"/>
      <c r="B73" s="29" t="s">
        <v>157</v>
      </c>
      <c r="C73" s="51" t="s">
        <v>156</v>
      </c>
      <c r="D73" s="52" t="s">
        <v>112</v>
      </c>
      <c r="E73" s="52" t="s">
        <v>112</v>
      </c>
      <c r="F73" s="53">
        <v>6095</v>
      </c>
      <c r="G73" s="162"/>
      <c r="H73" s="162"/>
    </row>
    <row r="74" spans="1:8" s="50" customFormat="1" ht="20.25" customHeight="1" x14ac:dyDescent="0.25">
      <c r="A74" s="58"/>
      <c r="B74" s="29" t="s">
        <v>158</v>
      </c>
      <c r="C74" s="51" t="s">
        <v>156</v>
      </c>
      <c r="D74" s="52" t="s">
        <v>112</v>
      </c>
      <c r="E74" s="52" t="s">
        <v>112</v>
      </c>
      <c r="F74" s="53">
        <v>48882</v>
      </c>
      <c r="G74" s="162">
        <v>57573</v>
      </c>
      <c r="H74" s="162">
        <v>47340</v>
      </c>
    </row>
    <row r="75" spans="1:8" s="50" customFormat="1" ht="20.25" customHeight="1" x14ac:dyDescent="0.25">
      <c r="A75" s="58"/>
      <c r="B75" s="29" t="s">
        <v>159</v>
      </c>
      <c r="C75" s="51" t="s">
        <v>156</v>
      </c>
      <c r="D75" s="52" t="s">
        <v>112</v>
      </c>
      <c r="E75" s="52" t="s">
        <v>112</v>
      </c>
      <c r="F75" s="53">
        <v>86156</v>
      </c>
      <c r="G75" s="162">
        <v>83365</v>
      </c>
      <c r="H75" s="162">
        <v>111248</v>
      </c>
    </row>
    <row r="76" spans="1:8" s="50" customFormat="1" ht="20.25" customHeight="1" x14ac:dyDescent="0.25">
      <c r="A76" s="58"/>
      <c r="B76" s="29"/>
      <c r="C76" s="51"/>
      <c r="D76" s="52" t="s">
        <v>112</v>
      </c>
      <c r="E76" s="52" t="s">
        <v>112</v>
      </c>
      <c r="F76" s="53"/>
      <c r="G76" s="162"/>
      <c r="H76" s="162"/>
    </row>
    <row r="77" spans="1:8" s="50" customFormat="1" ht="20.25" customHeight="1" x14ac:dyDescent="0.25">
      <c r="A77" s="58"/>
      <c r="B77" s="65" t="s">
        <v>163</v>
      </c>
      <c r="C77" s="51"/>
      <c r="D77" s="52"/>
      <c r="E77" s="52"/>
      <c r="F77" s="53"/>
      <c r="G77" s="162"/>
      <c r="H77" s="162" t="s">
        <v>274</v>
      </c>
    </row>
    <row r="78" spans="1:8" s="50" customFormat="1" ht="20.25" customHeight="1" x14ac:dyDescent="0.25">
      <c r="A78" s="58"/>
      <c r="B78" s="29" t="s">
        <v>155</v>
      </c>
      <c r="C78" s="51" t="s">
        <v>156</v>
      </c>
      <c r="D78" s="52" t="s">
        <v>112</v>
      </c>
      <c r="E78" s="52" t="s">
        <v>112</v>
      </c>
      <c r="F78" s="53"/>
      <c r="G78" s="162"/>
      <c r="H78" s="162"/>
    </row>
    <row r="79" spans="1:8" s="50" customFormat="1" ht="20.25" customHeight="1" x14ac:dyDescent="0.25">
      <c r="A79" s="58"/>
      <c r="B79" s="29" t="s">
        <v>157</v>
      </c>
      <c r="C79" s="51" t="s">
        <v>156</v>
      </c>
      <c r="D79" s="52" t="s">
        <v>112</v>
      </c>
      <c r="E79" s="52" t="s">
        <v>112</v>
      </c>
      <c r="F79" s="53"/>
      <c r="G79" s="162"/>
      <c r="H79" s="162"/>
    </row>
    <row r="80" spans="1:8" s="50" customFormat="1" ht="20.25" customHeight="1" x14ac:dyDescent="0.25">
      <c r="A80" s="58"/>
      <c r="B80" s="29" t="s">
        <v>158</v>
      </c>
      <c r="C80" s="51" t="s">
        <v>156</v>
      </c>
      <c r="D80" s="52" t="s">
        <v>112</v>
      </c>
      <c r="E80" s="52" t="s">
        <v>112</v>
      </c>
      <c r="F80" s="53"/>
      <c r="G80" s="162"/>
      <c r="H80" s="162"/>
    </row>
    <row r="81" spans="1:8" s="50" customFormat="1" ht="20.25" customHeight="1" x14ac:dyDescent="0.25">
      <c r="A81" s="58"/>
      <c r="B81" s="29" t="s">
        <v>159</v>
      </c>
      <c r="C81" s="51" t="s">
        <v>156</v>
      </c>
      <c r="D81" s="52" t="s">
        <v>112</v>
      </c>
      <c r="E81" s="52" t="s">
        <v>112</v>
      </c>
      <c r="F81" s="53"/>
      <c r="G81" s="162"/>
      <c r="H81" s="162"/>
    </row>
    <row r="82" spans="1:8" s="50" customFormat="1" ht="20.25" customHeight="1" x14ac:dyDescent="0.25">
      <c r="A82" s="58"/>
      <c r="B82" s="29"/>
      <c r="C82" s="51"/>
      <c r="D82" s="52"/>
      <c r="E82" s="52"/>
      <c r="F82" s="53"/>
      <c r="G82" s="162"/>
      <c r="H82" s="162"/>
    </row>
    <row r="83" spans="1:8" s="50" customFormat="1" ht="20.25" customHeight="1" x14ac:dyDescent="0.25">
      <c r="A83" s="58"/>
      <c r="B83" s="167" t="s">
        <v>164</v>
      </c>
      <c r="C83" s="51"/>
      <c r="D83" s="52"/>
      <c r="E83" s="52"/>
      <c r="F83" s="53"/>
      <c r="G83" s="162"/>
      <c r="H83" s="162"/>
    </row>
    <row r="84" spans="1:8" s="50" customFormat="1" ht="20.25" customHeight="1" x14ac:dyDescent="0.25">
      <c r="A84" s="58"/>
      <c r="B84" s="29" t="s">
        <v>165</v>
      </c>
      <c r="C84" s="51" t="s">
        <v>156</v>
      </c>
      <c r="D84" s="52" t="s">
        <v>112</v>
      </c>
      <c r="E84" s="52" t="s">
        <v>112</v>
      </c>
      <c r="F84" s="53">
        <v>6630</v>
      </c>
      <c r="G84" s="203">
        <v>5900</v>
      </c>
      <c r="H84" s="162">
        <v>40377</v>
      </c>
    </row>
    <row r="85" spans="1:8" s="50" customFormat="1" ht="20.25" customHeight="1" x14ac:dyDescent="0.25">
      <c r="A85" s="58"/>
      <c r="B85" s="167" t="s">
        <v>166</v>
      </c>
      <c r="C85" s="51"/>
      <c r="D85" s="52"/>
      <c r="E85" s="52"/>
      <c r="F85" s="53"/>
      <c r="G85" s="162"/>
      <c r="H85" s="162" t="s">
        <v>274</v>
      </c>
    </row>
    <row r="86" spans="1:8" s="50" customFormat="1" ht="20.25" customHeight="1" x14ac:dyDescent="0.25">
      <c r="A86" s="58"/>
      <c r="B86" s="29" t="s">
        <v>155</v>
      </c>
      <c r="C86" s="51" t="s">
        <v>156</v>
      </c>
      <c r="D86" s="52"/>
      <c r="E86" s="52"/>
      <c r="F86" s="53">
        <f>7500+28500</f>
        <v>36000</v>
      </c>
      <c r="G86" s="203">
        <v>25000</v>
      </c>
      <c r="H86" s="162"/>
    </row>
    <row r="87" spans="1:8" s="50" customFormat="1" ht="20.25" customHeight="1" x14ac:dyDescent="0.25">
      <c r="A87" s="58"/>
      <c r="B87" s="29" t="s">
        <v>157</v>
      </c>
      <c r="C87" s="51" t="s">
        <v>156</v>
      </c>
      <c r="D87" s="52"/>
      <c r="E87" s="52"/>
      <c r="F87" s="53"/>
      <c r="G87" s="203"/>
      <c r="H87" s="162"/>
    </row>
    <row r="88" spans="1:8" s="50" customFormat="1" ht="20.25" customHeight="1" x14ac:dyDescent="0.25">
      <c r="A88" s="58"/>
      <c r="B88" s="29" t="s">
        <v>158</v>
      </c>
      <c r="C88" s="51" t="s">
        <v>156</v>
      </c>
      <c r="D88" s="52"/>
      <c r="E88" s="52"/>
      <c r="F88" s="53">
        <v>5000</v>
      </c>
      <c r="G88" s="203">
        <v>13500</v>
      </c>
      <c r="H88" s="162"/>
    </row>
    <row r="89" spans="1:8" s="50" customFormat="1" ht="20.25" customHeight="1" x14ac:dyDescent="0.25">
      <c r="A89" s="58"/>
      <c r="B89" s="29" t="s">
        <v>159</v>
      </c>
      <c r="C89" s="51" t="s">
        <v>156</v>
      </c>
      <c r="D89" s="52"/>
      <c r="E89" s="52"/>
      <c r="F89" s="53">
        <v>40000</v>
      </c>
      <c r="G89" s="203">
        <v>35000</v>
      </c>
      <c r="H89" s="162"/>
    </row>
    <row r="90" spans="1:8" s="50" customFormat="1" ht="20.25" customHeight="1" x14ac:dyDescent="0.25">
      <c r="A90" s="58"/>
      <c r="B90" s="232" t="s">
        <v>167</v>
      </c>
      <c r="C90" s="51"/>
      <c r="D90" s="52"/>
      <c r="E90" s="52"/>
      <c r="F90" s="53"/>
      <c r="G90" s="162"/>
      <c r="H90" s="162" t="s">
        <v>275</v>
      </c>
    </row>
    <row r="91" spans="1:8" s="50" customFormat="1" ht="20.25" customHeight="1" x14ac:dyDescent="0.25">
      <c r="A91" s="58"/>
      <c r="B91" s="29" t="s">
        <v>155</v>
      </c>
      <c r="C91" s="51" t="s">
        <v>156</v>
      </c>
      <c r="D91" s="52"/>
      <c r="E91" s="52"/>
      <c r="F91" s="53">
        <v>169000</v>
      </c>
      <c r="G91" s="162">
        <v>141000</v>
      </c>
      <c r="H91" s="162"/>
    </row>
    <row r="92" spans="1:8" s="50" customFormat="1" ht="20.25" customHeight="1" x14ac:dyDescent="0.25">
      <c r="A92" s="58"/>
      <c r="B92" s="29" t="s">
        <v>157</v>
      </c>
      <c r="C92" s="51" t="s">
        <v>156</v>
      </c>
      <c r="D92" s="52"/>
      <c r="E92" s="52"/>
      <c r="F92" s="53"/>
      <c r="G92" s="162"/>
      <c r="H92" s="162"/>
    </row>
    <row r="93" spans="1:8" s="50" customFormat="1" ht="20.25" customHeight="1" x14ac:dyDescent="0.25">
      <c r="A93" s="58"/>
      <c r="B93" s="29" t="s">
        <v>158</v>
      </c>
      <c r="C93" s="51" t="s">
        <v>156</v>
      </c>
      <c r="D93" s="52"/>
      <c r="E93" s="52"/>
      <c r="F93" s="53">
        <v>84818</v>
      </c>
      <c r="G93" s="162">
        <v>100000</v>
      </c>
      <c r="H93" s="162"/>
    </row>
    <row r="94" spans="1:8" s="50" customFormat="1" ht="20.25" customHeight="1" x14ac:dyDescent="0.25">
      <c r="A94" s="58"/>
      <c r="B94" s="29" t="s">
        <v>159</v>
      </c>
      <c r="C94" s="51" t="s">
        <v>156</v>
      </c>
      <c r="D94" s="52"/>
      <c r="E94" s="52"/>
      <c r="F94" s="53">
        <v>25500</v>
      </c>
      <c r="G94" s="54"/>
      <c r="H94" s="162"/>
    </row>
    <row r="95" spans="1:8" s="50" customFormat="1" ht="20.25" customHeight="1" x14ac:dyDescent="0.25">
      <c r="A95" s="58"/>
      <c r="B95" s="167" t="s">
        <v>286</v>
      </c>
      <c r="C95" s="51"/>
      <c r="D95" s="52"/>
      <c r="E95" s="52"/>
      <c r="F95" s="53"/>
      <c r="G95" s="54"/>
      <c r="H95" s="162"/>
    </row>
    <row r="96" spans="1:8" s="50" customFormat="1" ht="20.25" customHeight="1" x14ac:dyDescent="0.25">
      <c r="A96" s="58"/>
      <c r="B96" s="29" t="s">
        <v>155</v>
      </c>
      <c r="C96" s="51" t="s">
        <v>156</v>
      </c>
      <c r="D96" s="52"/>
      <c r="E96" s="52"/>
      <c r="F96" s="53"/>
      <c r="G96" s="54"/>
      <c r="H96" s="162">
        <v>119695</v>
      </c>
    </row>
    <row r="97" spans="1:8" s="50" customFormat="1" ht="20.25" customHeight="1" x14ac:dyDescent="0.25">
      <c r="A97" s="58"/>
      <c r="B97" s="29" t="s">
        <v>157</v>
      </c>
      <c r="C97" s="51" t="s">
        <v>156</v>
      </c>
      <c r="D97" s="52"/>
      <c r="E97" s="52"/>
      <c r="F97" s="53"/>
      <c r="G97" s="54"/>
      <c r="H97" s="162"/>
    </row>
    <row r="98" spans="1:8" s="50" customFormat="1" ht="20.25" customHeight="1" x14ac:dyDescent="0.25">
      <c r="A98" s="58"/>
      <c r="B98" s="29" t="s">
        <v>158</v>
      </c>
      <c r="C98" s="51" t="s">
        <v>156</v>
      </c>
      <c r="D98" s="52"/>
      <c r="E98" s="52"/>
      <c r="F98" s="53"/>
      <c r="G98" s="54"/>
      <c r="H98" s="162">
        <v>41131</v>
      </c>
    </row>
    <row r="99" spans="1:8" s="50" customFormat="1" ht="20.25" customHeight="1" x14ac:dyDescent="0.25">
      <c r="A99" s="58"/>
      <c r="B99" s="29" t="s">
        <v>159</v>
      </c>
      <c r="C99" s="51" t="s">
        <v>156</v>
      </c>
      <c r="D99" s="52"/>
      <c r="E99" s="52"/>
      <c r="F99" s="53"/>
      <c r="G99" s="54"/>
      <c r="H99" s="162"/>
    </row>
    <row r="100" spans="1:8" s="50" customFormat="1" ht="20.25" customHeight="1" x14ac:dyDescent="0.25">
      <c r="A100" s="58"/>
      <c r="B100" s="65" t="s">
        <v>168</v>
      </c>
      <c r="C100" s="51"/>
      <c r="D100" s="52"/>
      <c r="E100" s="52"/>
      <c r="F100" s="53"/>
      <c r="G100" s="54"/>
      <c r="H100" s="162" t="s">
        <v>274</v>
      </c>
    </row>
    <row r="101" spans="1:8" s="50" customFormat="1" ht="20.25" customHeight="1" x14ac:dyDescent="0.25">
      <c r="A101" s="58"/>
      <c r="B101" s="29" t="s">
        <v>155</v>
      </c>
      <c r="C101" s="51" t="s">
        <v>156</v>
      </c>
      <c r="D101" s="52"/>
      <c r="E101" s="52"/>
      <c r="F101" s="53"/>
      <c r="G101" s="54"/>
      <c r="H101" s="162"/>
    </row>
    <row r="102" spans="1:8" s="50" customFormat="1" ht="20.25" customHeight="1" x14ac:dyDescent="0.25">
      <c r="A102" s="58"/>
      <c r="B102" s="29" t="s">
        <v>157</v>
      </c>
      <c r="C102" s="51" t="s">
        <v>156</v>
      </c>
      <c r="D102" s="52"/>
      <c r="E102" s="52"/>
      <c r="F102" s="53"/>
      <c r="G102" s="54"/>
      <c r="H102" s="162"/>
    </row>
    <row r="103" spans="1:8" s="50" customFormat="1" ht="20.25" customHeight="1" x14ac:dyDescent="0.25">
      <c r="A103" s="58"/>
      <c r="B103" s="29" t="s">
        <v>158</v>
      </c>
      <c r="C103" s="51" t="s">
        <v>156</v>
      </c>
      <c r="D103" s="52"/>
      <c r="E103" s="52"/>
      <c r="F103" s="53"/>
      <c r="G103" s="54"/>
      <c r="H103" s="162"/>
    </row>
    <row r="104" spans="1:8" s="50" customFormat="1" ht="20.25" customHeight="1" x14ac:dyDescent="0.25">
      <c r="A104" s="58"/>
      <c r="B104" s="29" t="s">
        <v>159</v>
      </c>
      <c r="C104" s="51" t="s">
        <v>156</v>
      </c>
      <c r="D104" s="52"/>
      <c r="E104" s="52"/>
      <c r="F104" s="53"/>
      <c r="G104" s="54"/>
      <c r="H104" s="162"/>
    </row>
    <row r="105" spans="1:8" s="50" customFormat="1" ht="20.25" customHeight="1" x14ac:dyDescent="0.25">
      <c r="A105" s="58"/>
      <c r="B105" s="167" t="s">
        <v>169</v>
      </c>
      <c r="C105" s="51"/>
      <c r="D105" s="52"/>
      <c r="E105" s="52"/>
      <c r="F105" s="53"/>
      <c r="G105" s="54"/>
      <c r="H105" s="162" t="s">
        <v>276</v>
      </c>
    </row>
    <row r="106" spans="1:8" s="50" customFormat="1" ht="20.25" customHeight="1" x14ac:dyDescent="0.25">
      <c r="A106" s="58"/>
      <c r="B106" s="29" t="s">
        <v>155</v>
      </c>
      <c r="C106" s="51" t="s">
        <v>156</v>
      </c>
      <c r="D106" s="52"/>
      <c r="E106" s="52"/>
      <c r="F106" s="53">
        <v>132963</v>
      </c>
      <c r="G106" s="203">
        <v>124520</v>
      </c>
      <c r="H106" s="162"/>
    </row>
    <row r="107" spans="1:8" s="50" customFormat="1" ht="20.25" customHeight="1" x14ac:dyDescent="0.25">
      <c r="A107" s="58"/>
      <c r="B107" s="29" t="s">
        <v>157</v>
      </c>
      <c r="C107" s="51" t="s">
        <v>156</v>
      </c>
      <c r="D107" s="52"/>
      <c r="E107" s="52"/>
      <c r="F107" s="53">
        <v>30835</v>
      </c>
      <c r="G107" s="203">
        <v>16645</v>
      </c>
      <c r="H107" s="162"/>
    </row>
    <row r="108" spans="1:8" s="50" customFormat="1" ht="20.25" customHeight="1" x14ac:dyDescent="0.25">
      <c r="A108" s="58"/>
      <c r="B108" s="29" t="s">
        <v>158</v>
      </c>
      <c r="C108" s="51" t="s">
        <v>156</v>
      </c>
      <c r="D108" s="52"/>
      <c r="E108" s="52"/>
      <c r="F108" s="53">
        <v>89515</v>
      </c>
      <c r="G108" s="203">
        <v>102106</v>
      </c>
      <c r="H108" s="162"/>
    </row>
    <row r="109" spans="1:8" s="50" customFormat="1" ht="20.25" customHeight="1" x14ac:dyDescent="0.25">
      <c r="A109" s="58"/>
      <c r="B109" s="29" t="s">
        <v>159</v>
      </c>
      <c r="C109" s="51" t="s">
        <v>156</v>
      </c>
      <c r="D109" s="52"/>
      <c r="E109" s="52"/>
      <c r="F109" s="53">
        <v>16165</v>
      </c>
      <c r="G109" s="203">
        <v>147238</v>
      </c>
      <c r="H109" s="162"/>
    </row>
    <row r="110" spans="1:8" s="50" customFormat="1" ht="20.25" customHeight="1" x14ac:dyDescent="0.25">
      <c r="A110" s="58"/>
      <c r="B110" s="167" t="s">
        <v>231</v>
      </c>
      <c r="C110" s="51"/>
      <c r="D110" s="52"/>
      <c r="E110" s="52"/>
      <c r="F110" s="53"/>
      <c r="G110" s="54"/>
      <c r="H110" s="162"/>
    </row>
    <row r="111" spans="1:8" s="50" customFormat="1" ht="20.25" customHeight="1" x14ac:dyDescent="0.25">
      <c r="A111" s="58"/>
      <c r="B111" s="29" t="s">
        <v>155</v>
      </c>
      <c r="C111" s="51" t="s">
        <v>156</v>
      </c>
      <c r="D111" s="52"/>
      <c r="E111" s="52"/>
      <c r="F111" s="53">
        <v>17003</v>
      </c>
      <c r="G111" s="203">
        <v>31446</v>
      </c>
      <c r="H111" s="162">
        <v>20457</v>
      </c>
    </row>
    <row r="112" spans="1:8" s="50" customFormat="1" ht="20.25" customHeight="1" x14ac:dyDescent="0.25">
      <c r="A112" s="58"/>
      <c r="B112" s="29" t="s">
        <v>157</v>
      </c>
      <c r="C112" s="51" t="s">
        <v>156</v>
      </c>
      <c r="D112" s="52"/>
      <c r="E112" s="52"/>
      <c r="F112" s="53">
        <v>3008</v>
      </c>
      <c r="G112" s="203">
        <v>7941</v>
      </c>
      <c r="H112" s="162">
        <v>5849</v>
      </c>
    </row>
    <row r="113" spans="1:8" s="50" customFormat="1" ht="20.25" customHeight="1" x14ac:dyDescent="0.25">
      <c r="A113" s="58"/>
      <c r="B113" s="29" t="s">
        <v>158</v>
      </c>
      <c r="C113" s="51" t="s">
        <v>156</v>
      </c>
      <c r="D113" s="52"/>
      <c r="E113" s="52"/>
      <c r="F113" s="53">
        <v>7734</v>
      </c>
      <c r="G113" s="203">
        <v>16431</v>
      </c>
      <c r="H113" s="162">
        <v>10985</v>
      </c>
    </row>
    <row r="114" spans="1:8" s="50" customFormat="1" ht="20.25" customHeight="1" x14ac:dyDescent="0.25">
      <c r="A114" s="58"/>
      <c r="B114" s="29" t="s">
        <v>159</v>
      </c>
      <c r="C114" s="51" t="s">
        <v>156</v>
      </c>
      <c r="D114" s="52"/>
      <c r="E114" s="52"/>
      <c r="F114" s="53"/>
      <c r="G114" s="162"/>
      <c r="H114" s="162">
        <v>20646</v>
      </c>
    </row>
    <row r="115" spans="1:8" s="50" customFormat="1" ht="20.25" customHeight="1" x14ac:dyDescent="0.25">
      <c r="A115" s="58"/>
      <c r="B115" s="65" t="s">
        <v>232</v>
      </c>
      <c r="C115" s="51" t="s">
        <v>234</v>
      </c>
      <c r="D115" s="52"/>
      <c r="E115" s="52"/>
      <c r="F115" s="53">
        <v>40449</v>
      </c>
      <c r="G115" s="54"/>
      <c r="H115" s="162"/>
    </row>
    <row r="116" spans="1:8" s="50" customFormat="1" ht="20.25" customHeight="1" x14ac:dyDescent="0.25">
      <c r="A116" s="58"/>
      <c r="B116" s="247" t="s">
        <v>177</v>
      </c>
      <c r="C116" s="51"/>
      <c r="D116" s="52"/>
      <c r="E116" s="52"/>
      <c r="F116" s="53"/>
      <c r="G116" s="54"/>
      <c r="H116" s="162"/>
    </row>
    <row r="117" spans="1:8" s="50" customFormat="1" ht="20.25" customHeight="1" x14ac:dyDescent="0.25">
      <c r="A117" s="58"/>
      <c r="B117" s="29" t="s">
        <v>155</v>
      </c>
      <c r="C117" s="51" t="s">
        <v>156</v>
      </c>
      <c r="D117" s="52"/>
      <c r="E117" s="52"/>
      <c r="F117" s="54">
        <v>25144</v>
      </c>
      <c r="G117" s="203">
        <v>14008</v>
      </c>
      <c r="H117" s="162">
        <v>11146</v>
      </c>
    </row>
    <row r="118" spans="1:8" s="50" customFormat="1" ht="20.25" customHeight="1" x14ac:dyDescent="0.25">
      <c r="A118" s="58"/>
      <c r="B118" s="29" t="s">
        <v>157</v>
      </c>
      <c r="C118" s="51" t="s">
        <v>156</v>
      </c>
      <c r="D118" s="52"/>
      <c r="E118" s="52"/>
      <c r="F118" s="54"/>
      <c r="G118" s="203"/>
      <c r="H118" s="162"/>
    </row>
    <row r="119" spans="1:8" s="50" customFormat="1" ht="20.25" customHeight="1" x14ac:dyDescent="0.25">
      <c r="A119" s="58"/>
      <c r="B119" s="29" t="s">
        <v>158</v>
      </c>
      <c r="C119" s="51" t="s">
        <v>156</v>
      </c>
      <c r="D119" s="52"/>
      <c r="E119" s="52"/>
      <c r="F119" s="54">
        <v>17356</v>
      </c>
      <c r="G119" s="203">
        <v>8088</v>
      </c>
      <c r="H119" s="162">
        <v>6731</v>
      </c>
    </row>
    <row r="120" spans="1:8" s="50" customFormat="1" ht="20.25" customHeight="1" x14ac:dyDescent="0.25">
      <c r="A120" s="58"/>
      <c r="B120" s="29" t="s">
        <v>254</v>
      </c>
      <c r="C120" s="51" t="s">
        <v>156</v>
      </c>
      <c r="D120" s="52"/>
      <c r="E120" s="52"/>
      <c r="F120" s="54"/>
      <c r="G120" s="203">
        <v>29035</v>
      </c>
      <c r="H120" s="162"/>
    </row>
    <row r="121" spans="1:8" s="50" customFormat="1" ht="20.25" customHeight="1" x14ac:dyDescent="0.25">
      <c r="A121" s="58"/>
      <c r="B121" s="29" t="s">
        <v>159</v>
      </c>
      <c r="C121" s="51" t="s">
        <v>156</v>
      </c>
      <c r="D121" s="52"/>
      <c r="E121" s="52"/>
      <c r="F121" s="54">
        <v>55684</v>
      </c>
      <c r="G121" s="54"/>
      <c r="H121" s="162">
        <v>42318</v>
      </c>
    </row>
    <row r="122" spans="1:8" s="50" customFormat="1" ht="20.25" customHeight="1" x14ac:dyDescent="0.25">
      <c r="A122" s="58"/>
      <c r="B122" s="29" t="s">
        <v>91</v>
      </c>
      <c r="C122" s="51"/>
      <c r="D122" s="52"/>
      <c r="E122" s="52"/>
      <c r="F122" s="54"/>
      <c r="G122" s="54"/>
      <c r="H122" s="54"/>
    </row>
    <row r="123" spans="1:8" s="50" customFormat="1" ht="20.25" customHeight="1" x14ac:dyDescent="0.25">
      <c r="A123" s="58"/>
      <c r="B123" s="66" t="s">
        <v>155</v>
      </c>
      <c r="C123" s="67" t="s">
        <v>156</v>
      </c>
      <c r="D123" s="68"/>
      <c r="E123" s="68"/>
      <c r="F123" s="69">
        <f>F54+F60+F66+F72+F78+F86+F91+F101+F106+F111+F117</f>
        <v>966097</v>
      </c>
      <c r="G123" s="69">
        <f>G54+G60+G66+G72+G78+G86+G91+G101+G106+G111+G117</f>
        <v>795941</v>
      </c>
      <c r="H123" s="69">
        <f>H54+H60+H66+H72+H78+H86+H91+H96+H101+H106+H111+H117</f>
        <v>471841</v>
      </c>
    </row>
    <row r="124" spans="1:8" s="50" customFormat="1" ht="20.25" customHeight="1" x14ac:dyDescent="0.25">
      <c r="A124" s="58"/>
      <c r="B124" s="66" t="s">
        <v>157</v>
      </c>
      <c r="C124" s="67" t="s">
        <v>156</v>
      </c>
      <c r="D124" s="68"/>
      <c r="E124" s="68"/>
      <c r="F124" s="69">
        <f>F61+F73+F87+F92+F107+F112+F79+0</f>
        <v>39938</v>
      </c>
      <c r="G124" s="69">
        <f>G61+G73+G87+G92+G107+G112+G79+0</f>
        <v>24586</v>
      </c>
      <c r="H124" s="69">
        <f>H55+H61+H67+H73+H79+H87+H92+H97+H102+H107+H112+H118</f>
        <v>5849</v>
      </c>
    </row>
    <row r="125" spans="1:8" s="50" customFormat="1" ht="20.25" customHeight="1" x14ac:dyDescent="0.25">
      <c r="A125" s="58"/>
      <c r="B125" s="66" t="s">
        <v>158</v>
      </c>
      <c r="C125" s="67" t="s">
        <v>156</v>
      </c>
      <c r="D125" s="68"/>
      <c r="E125" s="68"/>
      <c r="F125" s="69">
        <f>F56+F62+F68+F74+F80+F88+F93+F103+F108+F113+F119</f>
        <v>400480</v>
      </c>
      <c r="G125" s="69">
        <f>G56+G62+G68+G74+G80+G88+G93+G103+G108+G113+G119</f>
        <v>418990</v>
      </c>
      <c r="H125" s="69">
        <f>H56+H62+H68+H74+H80+H88+H93+H98+H103+H108+H113+H119</f>
        <v>192840</v>
      </c>
    </row>
    <row r="126" spans="1:8" s="50" customFormat="1" ht="20.25" customHeight="1" x14ac:dyDescent="0.25">
      <c r="A126" s="58"/>
      <c r="B126" s="66" t="s">
        <v>159</v>
      </c>
      <c r="C126" s="67" t="s">
        <v>156</v>
      </c>
      <c r="D126" s="68"/>
      <c r="E126" s="68"/>
      <c r="F126" s="69">
        <f>F57+F63+F69+F75+F89+F94+F109+F114+F121+F104</f>
        <v>300100</v>
      </c>
      <c r="G126" s="69">
        <f>G57+G63+G69+G75+G89+G94+G109+G114+G121+G104</f>
        <v>319728</v>
      </c>
      <c r="H126" s="69">
        <f>H57+H63+H69+H75+H81+H89+H94+H99+H104+H109+H114+H121</f>
        <v>288383</v>
      </c>
    </row>
    <row r="127" spans="1:8" s="50" customFormat="1" ht="20.25" customHeight="1" x14ac:dyDescent="0.25">
      <c r="A127" s="58"/>
      <c r="B127" s="29" t="s">
        <v>235</v>
      </c>
      <c r="C127" s="67"/>
      <c r="D127" s="68"/>
      <c r="E127" s="68"/>
      <c r="F127" s="69">
        <f>F115</f>
        <v>40449</v>
      </c>
      <c r="G127" s="69">
        <f>G115</f>
        <v>0</v>
      </c>
      <c r="H127" s="69">
        <f>H115</f>
        <v>0</v>
      </c>
    </row>
    <row r="128" spans="1:8" s="50" customFormat="1" ht="20.25" customHeight="1" x14ac:dyDescent="0.25">
      <c r="A128" s="58"/>
      <c r="B128" s="29" t="s">
        <v>165</v>
      </c>
      <c r="C128" s="67"/>
      <c r="D128" s="68"/>
      <c r="E128" s="68"/>
      <c r="F128" s="69">
        <f>F84</f>
        <v>6630</v>
      </c>
      <c r="G128" s="69">
        <f>G84</f>
        <v>5900</v>
      </c>
      <c r="H128" s="69">
        <f>H84</f>
        <v>40377</v>
      </c>
    </row>
    <row r="129" spans="1:9" s="50" customFormat="1" ht="45" customHeight="1" x14ac:dyDescent="0.25">
      <c r="A129" s="58"/>
      <c r="B129" s="133" t="s">
        <v>142</v>
      </c>
      <c r="C129" s="67"/>
      <c r="D129" s="68"/>
      <c r="E129" s="68"/>
      <c r="F129" s="69"/>
      <c r="G129" s="70"/>
      <c r="H129" s="243">
        <f>H51</f>
        <v>266.7</v>
      </c>
    </row>
    <row r="130" spans="1:9" s="50" customFormat="1" ht="60.75" customHeight="1" x14ac:dyDescent="0.25">
      <c r="A130" s="58" t="s">
        <v>170</v>
      </c>
      <c r="B130" s="65" t="s">
        <v>171</v>
      </c>
      <c r="C130" s="51"/>
      <c r="D130" s="52"/>
      <c r="E130" s="52"/>
      <c r="F130" s="54"/>
      <c r="G130" s="54"/>
      <c r="H130" s="54"/>
    </row>
    <row r="131" spans="1:9" s="50" customFormat="1" ht="34.5" customHeight="1" x14ac:dyDescent="0.25">
      <c r="A131" s="58" t="s">
        <v>25</v>
      </c>
      <c r="B131" s="225" t="s">
        <v>160</v>
      </c>
      <c r="C131" s="95" t="s">
        <v>0</v>
      </c>
      <c r="D131" s="96" t="s">
        <v>112</v>
      </c>
      <c r="E131" s="96" t="s">
        <v>112</v>
      </c>
      <c r="F131" s="54"/>
      <c r="G131" s="54"/>
      <c r="H131" s="54"/>
    </row>
    <row r="132" spans="1:9" s="50" customFormat="1" ht="19.5" customHeight="1" x14ac:dyDescent="0.25">
      <c r="A132" s="58"/>
      <c r="B132" s="98" t="s">
        <v>172</v>
      </c>
      <c r="C132" s="95" t="s">
        <v>0</v>
      </c>
      <c r="D132" s="96" t="s">
        <v>112</v>
      </c>
      <c r="E132" s="96" t="s">
        <v>112</v>
      </c>
      <c r="F132" s="54"/>
      <c r="G132" s="54"/>
      <c r="H132" s="54"/>
    </row>
    <row r="133" spans="1:9" s="50" customFormat="1" ht="19.5" customHeight="1" x14ac:dyDescent="0.25">
      <c r="A133" s="58"/>
      <c r="B133" s="98" t="s">
        <v>173</v>
      </c>
      <c r="C133" s="95" t="s">
        <v>0</v>
      </c>
      <c r="D133" s="96" t="s">
        <v>112</v>
      </c>
      <c r="E133" s="96" t="s">
        <v>112</v>
      </c>
      <c r="F133" s="54"/>
      <c r="G133" s="54"/>
      <c r="H133" s="54"/>
    </row>
    <row r="134" spans="1:9" s="50" customFormat="1" ht="19.5" customHeight="1" x14ac:dyDescent="0.25">
      <c r="A134" s="58"/>
      <c r="B134" s="98" t="s">
        <v>174</v>
      </c>
      <c r="C134" s="95" t="s">
        <v>0</v>
      </c>
      <c r="D134" s="96" t="s">
        <v>112</v>
      </c>
      <c r="E134" s="96" t="s">
        <v>112</v>
      </c>
      <c r="F134" s="54"/>
      <c r="G134" s="54"/>
      <c r="H134" s="54"/>
    </row>
    <row r="135" spans="1:9" s="50" customFormat="1" ht="19.5" customHeight="1" x14ac:dyDescent="0.25">
      <c r="A135" s="58"/>
      <c r="B135" s="98" t="s">
        <v>175</v>
      </c>
      <c r="C135" s="95" t="s">
        <v>0</v>
      </c>
      <c r="D135" s="96" t="s">
        <v>112</v>
      </c>
      <c r="E135" s="96" t="s">
        <v>112</v>
      </c>
      <c r="F135" s="97">
        <v>9137</v>
      </c>
      <c r="G135" s="54"/>
      <c r="H135" s="162">
        <v>6223.86</v>
      </c>
    </row>
    <row r="136" spans="1:9" s="50" customFormat="1" ht="19.5" customHeight="1" x14ac:dyDescent="0.25">
      <c r="A136" s="58"/>
      <c r="B136" s="98" t="s">
        <v>176</v>
      </c>
      <c r="C136" s="95" t="s">
        <v>0</v>
      </c>
      <c r="D136" s="96" t="s">
        <v>112</v>
      </c>
      <c r="E136" s="96" t="s">
        <v>112</v>
      </c>
      <c r="F136" s="54"/>
      <c r="G136" s="54"/>
      <c r="H136" s="162"/>
    </row>
    <row r="137" spans="1:9" ht="16.5" customHeight="1" x14ac:dyDescent="0.25">
      <c r="A137" s="58" t="s">
        <v>27</v>
      </c>
      <c r="B137" s="225" t="s">
        <v>154</v>
      </c>
      <c r="C137" s="95"/>
      <c r="D137" s="96" t="s">
        <v>112</v>
      </c>
      <c r="E137" s="96" t="s">
        <v>112</v>
      </c>
      <c r="F137" s="54"/>
      <c r="G137" s="54"/>
      <c r="H137" s="162"/>
    </row>
    <row r="138" spans="1:9" ht="17.25" customHeight="1" x14ac:dyDescent="0.25">
      <c r="A138" s="58"/>
      <c r="B138" s="98" t="s">
        <v>172</v>
      </c>
      <c r="C138" s="95" t="s">
        <v>0</v>
      </c>
      <c r="D138" s="96" t="s">
        <v>112</v>
      </c>
      <c r="E138" s="96" t="s">
        <v>112</v>
      </c>
      <c r="F138" s="54"/>
      <c r="G138" s="54"/>
      <c r="H138" s="162"/>
    </row>
    <row r="139" spans="1:9" ht="17.25" customHeight="1" x14ac:dyDescent="0.25">
      <c r="A139" s="58"/>
      <c r="B139" s="98" t="s">
        <v>173</v>
      </c>
      <c r="C139" s="95" t="s">
        <v>0</v>
      </c>
      <c r="D139" s="96" t="s">
        <v>112</v>
      </c>
      <c r="E139" s="96" t="s">
        <v>112</v>
      </c>
      <c r="F139" s="54"/>
      <c r="G139" s="54"/>
      <c r="H139" s="162"/>
    </row>
    <row r="140" spans="1:9" ht="17.25" customHeight="1" x14ac:dyDescent="0.25">
      <c r="A140" s="58"/>
      <c r="B140" s="98" t="s">
        <v>174</v>
      </c>
      <c r="C140" s="95" t="s">
        <v>0</v>
      </c>
      <c r="D140" s="96" t="s">
        <v>112</v>
      </c>
      <c r="E140" s="96" t="s">
        <v>112</v>
      </c>
      <c r="F140" s="54"/>
      <c r="G140" s="54"/>
      <c r="H140" s="162"/>
    </row>
    <row r="141" spans="1:9" ht="17.25" customHeight="1" x14ac:dyDescent="0.25">
      <c r="A141" s="58"/>
      <c r="B141" s="98" t="s">
        <v>175</v>
      </c>
      <c r="C141" s="95" t="s">
        <v>0</v>
      </c>
      <c r="D141" s="96" t="s">
        <v>112</v>
      </c>
      <c r="E141" s="96" t="s">
        <v>112</v>
      </c>
      <c r="F141" s="99">
        <v>2591</v>
      </c>
      <c r="G141" s="162">
        <v>7294</v>
      </c>
      <c r="H141" s="162">
        <v>5175</v>
      </c>
      <c r="I141" s="184"/>
    </row>
    <row r="142" spans="1:9" ht="17.25" customHeight="1" x14ac:dyDescent="0.25">
      <c r="A142" s="58"/>
      <c r="B142" s="98" t="s">
        <v>176</v>
      </c>
      <c r="C142" s="95" t="s">
        <v>0</v>
      </c>
      <c r="D142" s="96" t="s">
        <v>112</v>
      </c>
      <c r="E142" s="96" t="s">
        <v>112</v>
      </c>
      <c r="F142" s="54"/>
      <c r="G142" s="54"/>
      <c r="H142" s="162"/>
    </row>
    <row r="143" spans="1:9" ht="18.75" customHeight="1" x14ac:dyDescent="0.25">
      <c r="A143" s="58" t="s">
        <v>30</v>
      </c>
      <c r="B143" s="225" t="s">
        <v>162</v>
      </c>
      <c r="C143" s="95"/>
      <c r="D143" s="96" t="s">
        <v>112</v>
      </c>
      <c r="E143" s="96" t="s">
        <v>112</v>
      </c>
      <c r="F143" s="54"/>
      <c r="G143" s="54"/>
      <c r="H143" s="162"/>
    </row>
    <row r="144" spans="1:9" ht="17.25" customHeight="1" x14ac:dyDescent="0.25">
      <c r="A144" s="58"/>
      <c r="B144" s="98" t="s">
        <v>172</v>
      </c>
      <c r="C144" s="95" t="s">
        <v>0</v>
      </c>
      <c r="D144" s="96" t="s">
        <v>112</v>
      </c>
      <c r="E144" s="96" t="s">
        <v>112</v>
      </c>
      <c r="F144" s="54"/>
      <c r="G144" s="54"/>
      <c r="H144" s="162"/>
    </row>
    <row r="145" spans="1:8" ht="17.25" customHeight="1" x14ac:dyDescent="0.25">
      <c r="A145" s="58"/>
      <c r="B145" s="98" t="s">
        <v>173</v>
      </c>
      <c r="C145" s="95" t="s">
        <v>0</v>
      </c>
      <c r="D145" s="96" t="s">
        <v>112</v>
      </c>
      <c r="E145" s="96" t="s">
        <v>112</v>
      </c>
      <c r="F145" s="54"/>
      <c r="G145" s="54"/>
      <c r="H145" s="162"/>
    </row>
    <row r="146" spans="1:8" ht="17.25" customHeight="1" x14ac:dyDescent="0.25">
      <c r="A146" s="58"/>
      <c r="B146" s="98" t="s">
        <v>174</v>
      </c>
      <c r="C146" s="95" t="s">
        <v>0</v>
      </c>
      <c r="D146" s="96" t="s">
        <v>112</v>
      </c>
      <c r="E146" s="96" t="s">
        <v>112</v>
      </c>
      <c r="F146" s="54"/>
      <c r="G146" s="54"/>
      <c r="H146" s="162"/>
    </row>
    <row r="147" spans="1:8" ht="17.25" customHeight="1" x14ac:dyDescent="0.25">
      <c r="A147" s="58"/>
      <c r="B147" s="98" t="s">
        <v>175</v>
      </c>
      <c r="C147" s="95" t="s">
        <v>0</v>
      </c>
      <c r="D147" s="96" t="s">
        <v>112</v>
      </c>
      <c r="E147" s="96" t="s">
        <v>112</v>
      </c>
      <c r="F147" s="97">
        <v>3611</v>
      </c>
      <c r="G147" s="54"/>
      <c r="H147" s="162">
        <v>0</v>
      </c>
    </row>
    <row r="148" spans="1:8" ht="17.25" customHeight="1" x14ac:dyDescent="0.25">
      <c r="A148" s="58"/>
      <c r="B148" s="98" t="s">
        <v>176</v>
      </c>
      <c r="C148" s="95" t="s">
        <v>0</v>
      </c>
      <c r="D148" s="96" t="s">
        <v>112</v>
      </c>
      <c r="E148" s="96" t="s">
        <v>112</v>
      </c>
      <c r="F148" s="54"/>
      <c r="G148" s="54"/>
      <c r="H148" s="162"/>
    </row>
    <row r="149" spans="1:8" ht="18.75" customHeight="1" x14ac:dyDescent="0.25">
      <c r="A149" s="58" t="s">
        <v>32</v>
      </c>
      <c r="B149" s="94" t="s">
        <v>163</v>
      </c>
      <c r="C149" s="95"/>
      <c r="D149" s="96" t="s">
        <v>112</v>
      </c>
      <c r="E149" s="96" t="s">
        <v>112</v>
      </c>
      <c r="F149" s="54"/>
      <c r="G149" s="54"/>
      <c r="H149" s="162"/>
    </row>
    <row r="150" spans="1:8" ht="17.25" customHeight="1" x14ac:dyDescent="0.25">
      <c r="A150" s="58"/>
      <c r="B150" s="98" t="s">
        <v>172</v>
      </c>
      <c r="C150" s="95" t="s">
        <v>0</v>
      </c>
      <c r="D150" s="96" t="s">
        <v>112</v>
      </c>
      <c r="E150" s="96" t="s">
        <v>112</v>
      </c>
      <c r="F150" s="54"/>
      <c r="G150" s="54"/>
      <c r="H150" s="162"/>
    </row>
    <row r="151" spans="1:8" ht="17.25" customHeight="1" x14ac:dyDescent="0.25">
      <c r="A151" s="58"/>
      <c r="B151" s="98" t="s">
        <v>173</v>
      </c>
      <c r="C151" s="95" t="s">
        <v>0</v>
      </c>
      <c r="D151" s="96" t="s">
        <v>112</v>
      </c>
      <c r="E151" s="96" t="s">
        <v>112</v>
      </c>
      <c r="F151" s="54"/>
      <c r="G151" s="54"/>
      <c r="H151" s="162"/>
    </row>
    <row r="152" spans="1:8" ht="17.25" customHeight="1" x14ac:dyDescent="0.25">
      <c r="A152" s="58"/>
      <c r="B152" s="98" t="s">
        <v>174</v>
      </c>
      <c r="C152" s="95" t="s">
        <v>0</v>
      </c>
      <c r="D152" s="96" t="s">
        <v>112</v>
      </c>
      <c r="E152" s="96" t="s">
        <v>112</v>
      </c>
      <c r="F152" s="54"/>
      <c r="G152" s="54"/>
      <c r="H152" s="162"/>
    </row>
    <row r="153" spans="1:8" ht="17.25" customHeight="1" x14ac:dyDescent="0.25">
      <c r="A153" s="58"/>
      <c r="B153" s="98" t="s">
        <v>175</v>
      </c>
      <c r="C153" s="95" t="s">
        <v>0</v>
      </c>
      <c r="D153" s="96" t="s">
        <v>112</v>
      </c>
      <c r="E153" s="96" t="s">
        <v>112</v>
      </c>
      <c r="F153" s="54"/>
      <c r="G153" s="54"/>
      <c r="H153" s="162"/>
    </row>
    <row r="154" spans="1:8" ht="17.25" customHeight="1" x14ac:dyDescent="0.25">
      <c r="A154" s="58"/>
      <c r="B154" s="98" t="s">
        <v>176</v>
      </c>
      <c r="C154" s="95" t="s">
        <v>0</v>
      </c>
      <c r="D154" s="96" t="s">
        <v>112</v>
      </c>
      <c r="E154" s="96" t="s">
        <v>112</v>
      </c>
      <c r="F154" s="54"/>
      <c r="G154" s="54"/>
      <c r="H154" s="162"/>
    </row>
    <row r="155" spans="1:8" ht="16.5" customHeight="1" x14ac:dyDescent="0.25">
      <c r="A155" s="58" t="s">
        <v>34</v>
      </c>
      <c r="B155" s="225" t="s">
        <v>161</v>
      </c>
      <c r="C155" s="95"/>
      <c r="D155" s="96" t="s">
        <v>112</v>
      </c>
      <c r="E155" s="96" t="s">
        <v>112</v>
      </c>
      <c r="F155" s="54"/>
      <c r="G155" s="54"/>
      <c r="H155" s="162"/>
    </row>
    <row r="156" spans="1:8" ht="18" customHeight="1" x14ac:dyDescent="0.25">
      <c r="A156" s="58"/>
      <c r="B156" s="98" t="s">
        <v>172</v>
      </c>
      <c r="C156" s="95" t="s">
        <v>0</v>
      </c>
      <c r="D156" s="96" t="s">
        <v>112</v>
      </c>
      <c r="E156" s="96" t="s">
        <v>112</v>
      </c>
      <c r="F156" s="54"/>
      <c r="G156" s="54"/>
      <c r="H156" s="162"/>
    </row>
    <row r="157" spans="1:8" ht="18" customHeight="1" x14ac:dyDescent="0.25">
      <c r="A157" s="58"/>
      <c r="B157" s="98" t="s">
        <v>173</v>
      </c>
      <c r="C157" s="95" t="s">
        <v>0</v>
      </c>
      <c r="D157" s="96" t="s">
        <v>112</v>
      </c>
      <c r="E157" s="96" t="s">
        <v>112</v>
      </c>
      <c r="F157" s="54"/>
      <c r="G157" s="54"/>
      <c r="H157" s="162"/>
    </row>
    <row r="158" spans="1:8" ht="18" customHeight="1" x14ac:dyDescent="0.25">
      <c r="A158" s="58"/>
      <c r="B158" s="98" t="s">
        <v>174</v>
      </c>
      <c r="C158" s="95" t="s">
        <v>0</v>
      </c>
      <c r="D158" s="96" t="s">
        <v>112</v>
      </c>
      <c r="E158" s="96" t="s">
        <v>112</v>
      </c>
      <c r="F158" s="54"/>
      <c r="G158" s="54"/>
      <c r="H158" s="162"/>
    </row>
    <row r="159" spans="1:8" ht="18" customHeight="1" x14ac:dyDescent="0.25">
      <c r="A159" s="58"/>
      <c r="B159" s="98" t="s">
        <v>175</v>
      </c>
      <c r="C159" s="95" t="s">
        <v>0</v>
      </c>
      <c r="D159" s="96" t="s">
        <v>112</v>
      </c>
      <c r="E159" s="96" t="s">
        <v>112</v>
      </c>
      <c r="F159" s="97">
        <v>2350</v>
      </c>
      <c r="G159" s="54"/>
      <c r="H159" s="162">
        <v>2130</v>
      </c>
    </row>
    <row r="160" spans="1:8" ht="18" customHeight="1" x14ac:dyDescent="0.25">
      <c r="A160" s="58"/>
      <c r="B160" s="98" t="s">
        <v>176</v>
      </c>
      <c r="C160" s="95" t="s">
        <v>0</v>
      </c>
      <c r="D160" s="96" t="s">
        <v>112</v>
      </c>
      <c r="E160" s="96" t="s">
        <v>112</v>
      </c>
      <c r="F160" s="54"/>
      <c r="G160" s="54"/>
      <c r="H160" s="162"/>
    </row>
    <row r="161" spans="1:8" ht="21" customHeight="1" x14ac:dyDescent="0.25">
      <c r="A161" s="58" t="s">
        <v>36</v>
      </c>
      <c r="B161" s="225" t="s">
        <v>169</v>
      </c>
      <c r="C161" s="95"/>
      <c r="D161" s="96" t="s">
        <v>112</v>
      </c>
      <c r="E161" s="96" t="s">
        <v>112</v>
      </c>
      <c r="F161" s="54"/>
      <c r="G161" s="54"/>
      <c r="H161" s="162"/>
    </row>
    <row r="162" spans="1:8" ht="18.75" customHeight="1" x14ac:dyDescent="0.25">
      <c r="A162" s="58"/>
      <c r="B162" s="98" t="s">
        <v>172</v>
      </c>
      <c r="C162" s="95" t="s">
        <v>0</v>
      </c>
      <c r="D162" s="96" t="s">
        <v>112</v>
      </c>
      <c r="E162" s="96" t="s">
        <v>112</v>
      </c>
      <c r="F162" s="54"/>
      <c r="G162" s="54"/>
      <c r="H162" s="162"/>
    </row>
    <row r="163" spans="1:8" ht="18.75" customHeight="1" x14ac:dyDescent="0.25">
      <c r="A163" s="58"/>
      <c r="B163" s="98" t="s">
        <v>173</v>
      </c>
      <c r="C163" s="95" t="s">
        <v>0</v>
      </c>
      <c r="D163" s="96" t="s">
        <v>112</v>
      </c>
      <c r="E163" s="96" t="s">
        <v>112</v>
      </c>
      <c r="F163" s="54"/>
      <c r="G163" s="54"/>
      <c r="H163" s="162"/>
    </row>
    <row r="164" spans="1:8" ht="18.75" customHeight="1" x14ac:dyDescent="0.25">
      <c r="A164" s="58"/>
      <c r="B164" s="98" t="s">
        <v>174</v>
      </c>
      <c r="C164" s="95" t="s">
        <v>0</v>
      </c>
      <c r="D164" s="96" t="s">
        <v>112</v>
      </c>
      <c r="E164" s="96" t="s">
        <v>112</v>
      </c>
      <c r="F164" s="54"/>
      <c r="G164" s="54"/>
      <c r="H164" s="162"/>
    </row>
    <row r="165" spans="1:8" ht="18.75" customHeight="1" x14ac:dyDescent="0.25">
      <c r="A165" s="58"/>
      <c r="B165" s="98" t="s">
        <v>175</v>
      </c>
      <c r="C165" s="95" t="s">
        <v>0</v>
      </c>
      <c r="D165" s="96" t="s">
        <v>112</v>
      </c>
      <c r="E165" s="96" t="s">
        <v>112</v>
      </c>
      <c r="F165" s="97">
        <v>22028</v>
      </c>
      <c r="G165" s="54"/>
      <c r="H165" s="162"/>
    </row>
    <row r="166" spans="1:8" ht="18.75" customHeight="1" x14ac:dyDescent="0.25">
      <c r="A166" s="58"/>
      <c r="B166" s="98" t="s">
        <v>176</v>
      </c>
      <c r="C166" s="95" t="s">
        <v>0</v>
      </c>
      <c r="D166" s="96" t="s">
        <v>112</v>
      </c>
      <c r="E166" s="96" t="s">
        <v>112</v>
      </c>
      <c r="F166" s="54"/>
      <c r="G166" s="54"/>
      <c r="H166" s="162"/>
    </row>
    <row r="167" spans="1:8" ht="18.75" customHeight="1" x14ac:dyDescent="0.25">
      <c r="A167" s="58" t="s">
        <v>37</v>
      </c>
      <c r="B167" s="225" t="s">
        <v>168</v>
      </c>
      <c r="C167" s="95"/>
      <c r="D167" s="96" t="s">
        <v>112</v>
      </c>
      <c r="E167" s="96" t="s">
        <v>112</v>
      </c>
      <c r="F167" s="54"/>
      <c r="G167" s="54"/>
      <c r="H167" s="162"/>
    </row>
    <row r="168" spans="1:8" ht="18.75" customHeight="1" x14ac:dyDescent="0.25">
      <c r="A168" s="58"/>
      <c r="B168" s="98" t="s">
        <v>172</v>
      </c>
      <c r="C168" s="95" t="s">
        <v>0</v>
      </c>
      <c r="D168" s="96" t="s">
        <v>112</v>
      </c>
      <c r="E168" s="96" t="s">
        <v>112</v>
      </c>
      <c r="F168" s="54"/>
      <c r="G168" s="54"/>
      <c r="H168" s="162"/>
    </row>
    <row r="169" spans="1:8" ht="18.75" customHeight="1" x14ac:dyDescent="0.25">
      <c r="A169" s="58"/>
      <c r="B169" s="98" t="s">
        <v>173</v>
      </c>
      <c r="C169" s="95" t="s">
        <v>0</v>
      </c>
      <c r="D169" s="96" t="s">
        <v>112</v>
      </c>
      <c r="E169" s="96" t="s">
        <v>112</v>
      </c>
      <c r="F169" s="54"/>
      <c r="G169" s="54"/>
      <c r="H169" s="162"/>
    </row>
    <row r="170" spans="1:8" ht="18.75" customHeight="1" x14ac:dyDescent="0.25">
      <c r="A170" s="58"/>
      <c r="B170" s="98" t="s">
        <v>174</v>
      </c>
      <c r="C170" s="95" t="s">
        <v>0</v>
      </c>
      <c r="D170" s="96" t="s">
        <v>112</v>
      </c>
      <c r="E170" s="96" t="s">
        <v>112</v>
      </c>
      <c r="F170" s="54"/>
      <c r="G170" s="54"/>
      <c r="H170" s="162"/>
    </row>
    <row r="171" spans="1:8" ht="18.75" customHeight="1" x14ac:dyDescent="0.25">
      <c r="A171" s="58"/>
      <c r="B171" s="98" t="s">
        <v>175</v>
      </c>
      <c r="C171" s="95" t="s">
        <v>0</v>
      </c>
      <c r="D171" s="96" t="s">
        <v>112</v>
      </c>
      <c r="E171" s="96" t="s">
        <v>112</v>
      </c>
      <c r="F171" s="97">
        <v>3562</v>
      </c>
      <c r="G171" s="54"/>
      <c r="H171" s="162"/>
    </row>
    <row r="172" spans="1:8" ht="18.75" customHeight="1" x14ac:dyDescent="0.25">
      <c r="A172" s="58"/>
      <c r="B172" s="98" t="s">
        <v>176</v>
      </c>
      <c r="C172" s="95" t="s">
        <v>0</v>
      </c>
      <c r="D172" s="96" t="s">
        <v>112</v>
      </c>
      <c r="E172" s="96" t="s">
        <v>112</v>
      </c>
      <c r="F172" s="54"/>
      <c r="G172" s="54"/>
      <c r="H172" s="162"/>
    </row>
    <row r="173" spans="1:8" ht="15.75" x14ac:dyDescent="0.25">
      <c r="A173" s="58" t="s">
        <v>39</v>
      </c>
      <c r="B173" s="234" t="s">
        <v>177</v>
      </c>
      <c r="C173" s="100"/>
      <c r="D173" s="101"/>
      <c r="E173" s="101"/>
      <c r="F173" s="54"/>
      <c r="G173" s="54"/>
      <c r="H173" s="162"/>
    </row>
    <row r="174" spans="1:8" ht="20.25" customHeight="1" x14ac:dyDescent="0.25">
      <c r="A174" s="58"/>
      <c r="B174" s="98" t="s">
        <v>172</v>
      </c>
      <c r="C174" s="95" t="s">
        <v>0</v>
      </c>
      <c r="D174" s="102"/>
      <c r="E174" s="102"/>
      <c r="F174" s="54"/>
      <c r="G174" s="54"/>
      <c r="H174" s="162">
        <v>0</v>
      </c>
    </row>
    <row r="175" spans="1:8" ht="20.25" customHeight="1" x14ac:dyDescent="0.25">
      <c r="A175" s="58"/>
      <c r="B175" s="98" t="s">
        <v>173</v>
      </c>
      <c r="C175" s="95" t="s">
        <v>0</v>
      </c>
      <c r="D175" s="102"/>
      <c r="E175" s="102"/>
      <c r="F175" s="54"/>
      <c r="G175" s="54"/>
      <c r="H175" s="162"/>
    </row>
    <row r="176" spans="1:8" ht="20.25" customHeight="1" x14ac:dyDescent="0.25">
      <c r="A176" s="58"/>
      <c r="B176" s="98" t="s">
        <v>174</v>
      </c>
      <c r="C176" s="95" t="s">
        <v>0</v>
      </c>
      <c r="D176" s="102"/>
      <c r="E176" s="102"/>
      <c r="F176" s="54"/>
      <c r="G176" s="54"/>
      <c r="H176" s="162"/>
    </row>
    <row r="177" spans="1:8" ht="20.25" customHeight="1" x14ac:dyDescent="0.25">
      <c r="A177" s="58"/>
      <c r="B177" s="98" t="s">
        <v>175</v>
      </c>
      <c r="C177" s="95" t="s">
        <v>0</v>
      </c>
      <c r="D177" s="102"/>
      <c r="E177" s="102"/>
      <c r="F177" s="54"/>
      <c r="G177" s="54"/>
      <c r="H177" s="162"/>
    </row>
    <row r="178" spans="1:8" ht="20.25" customHeight="1" x14ac:dyDescent="0.25">
      <c r="A178" s="58"/>
      <c r="B178" s="98" t="s">
        <v>176</v>
      </c>
      <c r="C178" s="95" t="s">
        <v>0</v>
      </c>
      <c r="D178" s="103"/>
      <c r="E178" s="103"/>
      <c r="F178" s="54"/>
      <c r="G178" s="54"/>
      <c r="H178" s="162"/>
    </row>
    <row r="179" spans="1:8" ht="15.75" x14ac:dyDescent="0.25">
      <c r="A179" s="58" t="s">
        <v>40</v>
      </c>
      <c r="B179" s="225" t="s">
        <v>164</v>
      </c>
      <c r="C179" s="95"/>
      <c r="D179" s="103"/>
      <c r="E179" s="103"/>
      <c r="F179" s="54"/>
      <c r="G179" s="54"/>
      <c r="H179" s="162"/>
    </row>
    <row r="180" spans="1:8" ht="15.75" x14ac:dyDescent="0.25">
      <c r="A180" s="58"/>
      <c r="B180" s="98" t="s">
        <v>172</v>
      </c>
      <c r="C180" s="95" t="s">
        <v>0</v>
      </c>
      <c r="D180" s="102"/>
      <c r="E180" s="102"/>
      <c r="F180" s="54"/>
      <c r="G180" s="54"/>
      <c r="H180" s="162"/>
    </row>
    <row r="181" spans="1:8" ht="15.75" x14ac:dyDescent="0.25">
      <c r="A181" s="58"/>
      <c r="B181" s="98" t="s">
        <v>173</v>
      </c>
      <c r="C181" s="95" t="s">
        <v>0</v>
      </c>
      <c r="D181" s="102"/>
      <c r="E181" s="102"/>
      <c r="F181" s="54"/>
      <c r="G181" s="54"/>
      <c r="H181" s="162"/>
    </row>
    <row r="182" spans="1:8" ht="15.75" x14ac:dyDescent="0.25">
      <c r="A182" s="58"/>
      <c r="B182" s="98" t="s">
        <v>174</v>
      </c>
      <c r="C182" s="95" t="s">
        <v>0</v>
      </c>
      <c r="D182" s="102"/>
      <c r="E182" s="102"/>
      <c r="F182" s="54"/>
      <c r="G182" s="54"/>
      <c r="H182" s="162"/>
    </row>
    <row r="183" spans="1:8" ht="15.75" x14ac:dyDescent="0.25">
      <c r="A183" s="58"/>
      <c r="B183" s="104" t="s">
        <v>175</v>
      </c>
      <c r="C183" s="105" t="s">
        <v>0</v>
      </c>
      <c r="D183" s="102"/>
      <c r="E183" s="102"/>
      <c r="F183" s="106">
        <v>1289</v>
      </c>
      <c r="G183" s="54"/>
      <c r="H183" s="162">
        <v>0</v>
      </c>
    </row>
    <row r="184" spans="1:8" ht="15.75" x14ac:dyDescent="0.25">
      <c r="A184" s="58"/>
      <c r="B184" s="98" t="s">
        <v>176</v>
      </c>
      <c r="C184" s="95" t="s">
        <v>0</v>
      </c>
      <c r="D184" s="107"/>
      <c r="E184" s="107"/>
      <c r="F184" s="106"/>
      <c r="G184" s="54"/>
      <c r="H184" s="162"/>
    </row>
    <row r="185" spans="1:8" ht="15.75" x14ac:dyDescent="0.25">
      <c r="A185" s="58" t="s">
        <v>41</v>
      </c>
      <c r="B185" s="233" t="s">
        <v>246</v>
      </c>
      <c r="C185" s="74"/>
      <c r="D185" s="107"/>
      <c r="E185" s="107"/>
      <c r="F185" s="106"/>
      <c r="G185" s="54"/>
      <c r="H185" s="162"/>
    </row>
    <row r="186" spans="1:8" ht="15.75" x14ac:dyDescent="0.25">
      <c r="A186" s="58"/>
      <c r="B186" s="98" t="s">
        <v>172</v>
      </c>
      <c r="C186" s="95" t="s">
        <v>0</v>
      </c>
      <c r="D186" s="107"/>
      <c r="E186" s="107"/>
      <c r="F186" s="106"/>
      <c r="G186" s="54"/>
      <c r="H186" s="162"/>
    </row>
    <row r="187" spans="1:8" ht="15.75" x14ac:dyDescent="0.25">
      <c r="A187" s="58"/>
      <c r="B187" s="98" t="s">
        <v>173</v>
      </c>
      <c r="C187" s="95" t="s">
        <v>0</v>
      </c>
      <c r="D187" s="107"/>
      <c r="E187" s="107"/>
      <c r="F187" s="106"/>
      <c r="G187" s="54"/>
      <c r="H187" s="162"/>
    </row>
    <row r="188" spans="1:8" ht="15.75" x14ac:dyDescent="0.25">
      <c r="A188" s="58"/>
      <c r="B188" s="98" t="s">
        <v>174</v>
      </c>
      <c r="C188" s="95" t="s">
        <v>0</v>
      </c>
      <c r="D188" s="107"/>
      <c r="E188" s="107"/>
      <c r="F188" s="106"/>
      <c r="G188" s="54"/>
      <c r="H188" s="162"/>
    </row>
    <row r="189" spans="1:8" ht="15.75" x14ac:dyDescent="0.25">
      <c r="A189" s="58"/>
      <c r="B189" s="98" t="s">
        <v>175</v>
      </c>
      <c r="C189" s="95" t="s">
        <v>0</v>
      </c>
      <c r="D189" s="107"/>
      <c r="E189" s="107"/>
      <c r="F189" s="106">
        <v>900</v>
      </c>
      <c r="G189" s="54"/>
      <c r="H189" s="162">
        <v>0</v>
      </c>
    </row>
    <row r="190" spans="1:8" ht="15.75" x14ac:dyDescent="0.25">
      <c r="A190" s="58"/>
      <c r="B190" s="98" t="s">
        <v>176</v>
      </c>
      <c r="C190" s="95" t="s">
        <v>0</v>
      </c>
      <c r="D190" s="107"/>
      <c r="E190" s="107"/>
      <c r="F190" s="106"/>
      <c r="G190" s="54"/>
      <c r="H190" s="162"/>
    </row>
    <row r="191" spans="1:8" ht="15.75" x14ac:dyDescent="0.25">
      <c r="A191" s="58" t="s">
        <v>43</v>
      </c>
      <c r="B191" s="270" t="s">
        <v>166</v>
      </c>
      <c r="C191" s="74"/>
      <c r="D191" s="107"/>
      <c r="E191" s="107"/>
      <c r="F191" s="54"/>
      <c r="G191" s="54"/>
      <c r="H191" s="162"/>
    </row>
    <row r="192" spans="1:8" ht="15.75" x14ac:dyDescent="0.25">
      <c r="A192" s="58"/>
      <c r="B192" s="108" t="s">
        <v>172</v>
      </c>
      <c r="C192" s="109" t="s">
        <v>0</v>
      </c>
      <c r="D192" s="107"/>
      <c r="E192" s="107"/>
      <c r="F192" s="54"/>
      <c r="G192" s="54"/>
      <c r="H192" s="162"/>
    </row>
    <row r="193" spans="1:9" ht="15.75" x14ac:dyDescent="0.25">
      <c r="A193" s="58"/>
      <c r="B193" s="108" t="s">
        <v>173</v>
      </c>
      <c r="C193" s="109" t="s">
        <v>0</v>
      </c>
      <c r="D193" s="107"/>
      <c r="E193" s="107"/>
      <c r="F193" s="54"/>
      <c r="G193" s="54"/>
      <c r="H193" s="162"/>
    </row>
    <row r="194" spans="1:9" ht="15.75" x14ac:dyDescent="0.25">
      <c r="A194" s="58"/>
      <c r="B194" s="108" t="s">
        <v>174</v>
      </c>
      <c r="C194" s="109" t="s">
        <v>0</v>
      </c>
      <c r="D194" s="107"/>
      <c r="E194" s="107"/>
      <c r="F194" s="54"/>
      <c r="G194" s="54"/>
      <c r="H194" s="162"/>
    </row>
    <row r="195" spans="1:9" ht="15.75" x14ac:dyDescent="0.25">
      <c r="A195" s="58"/>
      <c r="B195" s="108" t="s">
        <v>175</v>
      </c>
      <c r="C195" s="109" t="s">
        <v>0</v>
      </c>
      <c r="D195" s="107"/>
      <c r="E195" s="107"/>
      <c r="F195" s="106">
        <v>6122</v>
      </c>
      <c r="G195" s="54"/>
      <c r="H195" s="162"/>
    </row>
    <row r="196" spans="1:9" ht="15.75" x14ac:dyDescent="0.25">
      <c r="A196" s="58"/>
      <c r="B196" s="108" t="s">
        <v>176</v>
      </c>
      <c r="C196" s="109" t="s">
        <v>0</v>
      </c>
      <c r="D196" s="107"/>
      <c r="E196" s="107"/>
      <c r="F196" s="106"/>
      <c r="G196" s="4"/>
      <c r="H196" s="163"/>
    </row>
    <row r="197" spans="1:9" ht="15.75" x14ac:dyDescent="0.25">
      <c r="A197" s="58" t="s">
        <v>44</v>
      </c>
      <c r="B197" s="233" t="s">
        <v>287</v>
      </c>
      <c r="C197" s="74"/>
      <c r="D197" s="107"/>
      <c r="E197" s="107"/>
      <c r="F197" s="106"/>
      <c r="G197" s="4"/>
      <c r="H197" s="163"/>
    </row>
    <row r="198" spans="1:9" ht="15.75" x14ac:dyDescent="0.25">
      <c r="A198" s="58"/>
      <c r="B198" s="108" t="s">
        <v>172</v>
      </c>
      <c r="C198" s="109" t="s">
        <v>0</v>
      </c>
      <c r="D198" s="107"/>
      <c r="E198" s="107"/>
      <c r="F198" s="106"/>
      <c r="G198" s="4"/>
      <c r="H198" s="163"/>
    </row>
    <row r="199" spans="1:9" ht="15.75" x14ac:dyDescent="0.25">
      <c r="A199" s="58"/>
      <c r="B199" s="108" t="s">
        <v>173</v>
      </c>
      <c r="C199" s="109" t="s">
        <v>0</v>
      </c>
      <c r="D199" s="107"/>
      <c r="E199" s="107"/>
      <c r="F199" s="106"/>
      <c r="G199" s="4"/>
      <c r="H199" s="163"/>
    </row>
    <row r="200" spans="1:9" ht="15.75" x14ac:dyDescent="0.25">
      <c r="A200" s="58"/>
      <c r="B200" s="108" t="s">
        <v>174</v>
      </c>
      <c r="C200" s="109" t="s">
        <v>0</v>
      </c>
      <c r="D200" s="107"/>
      <c r="E200" s="107"/>
      <c r="F200" s="106"/>
      <c r="G200" s="4"/>
      <c r="H200" s="163"/>
    </row>
    <row r="201" spans="1:9" ht="15.75" x14ac:dyDescent="0.25">
      <c r="A201" s="58"/>
      <c r="B201" s="108" t="s">
        <v>175</v>
      </c>
      <c r="C201" s="109" t="s">
        <v>0</v>
      </c>
      <c r="D201" s="107"/>
      <c r="E201" s="107"/>
      <c r="F201" s="106">
        <v>13124</v>
      </c>
      <c r="G201" s="223">
        <v>3094</v>
      </c>
      <c r="H201" s="223">
        <v>1611</v>
      </c>
      <c r="I201" s="184"/>
    </row>
    <row r="202" spans="1:9" ht="15.75" x14ac:dyDescent="0.25">
      <c r="A202" s="58"/>
      <c r="B202" s="108" t="s">
        <v>176</v>
      </c>
      <c r="C202" s="109" t="s">
        <v>0</v>
      </c>
      <c r="D202" s="107"/>
      <c r="E202" s="107"/>
      <c r="F202" s="2"/>
      <c r="G202" s="163"/>
      <c r="H202" s="163"/>
    </row>
    <row r="203" spans="1:9" ht="15.75" x14ac:dyDescent="0.25">
      <c r="A203" s="59" t="s">
        <v>248</v>
      </c>
      <c r="B203" s="271" t="s">
        <v>280</v>
      </c>
      <c r="C203" s="109" t="s">
        <v>281</v>
      </c>
      <c r="D203" s="107"/>
      <c r="E203" s="107"/>
      <c r="F203" s="2"/>
      <c r="G203" s="163"/>
      <c r="H203" s="163"/>
    </row>
    <row r="204" spans="1:9" ht="15.75" x14ac:dyDescent="0.25">
      <c r="A204" s="59"/>
      <c r="B204" s="108" t="s">
        <v>172</v>
      </c>
      <c r="C204" s="109" t="s">
        <v>0</v>
      </c>
      <c r="D204" s="107"/>
      <c r="E204" s="107"/>
      <c r="F204" s="2"/>
      <c r="G204" s="163"/>
      <c r="H204" s="163"/>
    </row>
    <row r="205" spans="1:9" ht="15.75" x14ac:dyDescent="0.25">
      <c r="A205" s="59"/>
      <c r="B205" s="108" t="s">
        <v>173</v>
      </c>
      <c r="C205" s="109" t="s">
        <v>0</v>
      </c>
      <c r="D205" s="107"/>
      <c r="E205" s="107"/>
      <c r="F205" s="2"/>
      <c r="G205" s="163"/>
      <c r="H205" s="163"/>
    </row>
    <row r="206" spans="1:9" ht="15.75" x14ac:dyDescent="0.25">
      <c r="A206" s="59"/>
      <c r="B206" s="108" t="s">
        <v>174</v>
      </c>
      <c r="C206" s="109" t="s">
        <v>0</v>
      </c>
      <c r="D206" s="107"/>
      <c r="E206" s="107"/>
      <c r="F206" s="2"/>
      <c r="G206" s="163"/>
      <c r="H206" s="163"/>
    </row>
    <row r="207" spans="1:9" ht="15.75" x14ac:dyDescent="0.25">
      <c r="A207" s="59"/>
      <c r="B207" s="108" t="s">
        <v>175</v>
      </c>
      <c r="C207" s="109" t="s">
        <v>0</v>
      </c>
      <c r="D207" s="107"/>
      <c r="E207" s="107"/>
      <c r="F207" s="2"/>
      <c r="G207" s="163"/>
      <c r="H207" s="269">
        <v>6300</v>
      </c>
    </row>
    <row r="208" spans="1:9" ht="15.75" x14ac:dyDescent="0.25">
      <c r="A208" s="59"/>
      <c r="B208" s="108" t="s">
        <v>176</v>
      </c>
      <c r="C208" s="109" t="s">
        <v>0</v>
      </c>
      <c r="D208" s="107"/>
      <c r="E208" s="107"/>
      <c r="F208" s="2"/>
      <c r="G208" s="163"/>
      <c r="H208" s="163"/>
    </row>
    <row r="209" spans="1:11" ht="15.75" x14ac:dyDescent="0.25">
      <c r="A209" s="59"/>
      <c r="B209" s="185" t="s">
        <v>257</v>
      </c>
      <c r="C209" s="186"/>
      <c r="D209" s="187"/>
      <c r="E209" s="187"/>
      <c r="F209" s="188">
        <f>SUM(F132:F202)</f>
        <v>64714</v>
      </c>
      <c r="G209" s="189">
        <f>SUM(G130:G201)</f>
        <v>10388</v>
      </c>
      <c r="H209" s="189">
        <f>SUM(H131:H208)</f>
        <v>21439.86</v>
      </c>
    </row>
    <row r="210" spans="1:11" ht="15.75" x14ac:dyDescent="0.2">
      <c r="A210" s="59"/>
      <c r="B210" s="79"/>
      <c r="C210" s="51"/>
      <c r="F210" s="2"/>
      <c r="G210" s="4"/>
      <c r="H210" s="163"/>
    </row>
    <row r="211" spans="1:11" ht="48.75" customHeight="1" x14ac:dyDescent="0.25">
      <c r="A211" s="59"/>
      <c r="B211" s="128" t="s">
        <v>26</v>
      </c>
      <c r="C211" s="85"/>
      <c r="D211" s="89"/>
      <c r="E211" s="89"/>
      <c r="F211" s="134">
        <v>42005</v>
      </c>
      <c r="G211" s="161">
        <v>42370</v>
      </c>
      <c r="H211" s="212">
        <v>42644</v>
      </c>
      <c r="I211" s="226">
        <v>42736</v>
      </c>
    </row>
    <row r="212" spans="1:11" ht="15.75" customHeight="1" x14ac:dyDescent="0.25">
      <c r="A212" s="56" t="s">
        <v>25</v>
      </c>
      <c r="B212" s="249" t="s">
        <v>154</v>
      </c>
      <c r="C212" s="85" t="s">
        <v>0</v>
      </c>
      <c r="D212" s="87"/>
      <c r="E212" s="87"/>
      <c r="F212" s="135">
        <v>33309</v>
      </c>
      <c r="G212" s="166">
        <v>32280</v>
      </c>
      <c r="H212" s="166">
        <v>49309</v>
      </c>
      <c r="I212" s="166">
        <v>51068</v>
      </c>
    </row>
    <row r="213" spans="1:11" ht="15.75" x14ac:dyDescent="0.25">
      <c r="A213" s="56" t="s">
        <v>27</v>
      </c>
      <c r="B213" s="249" t="s">
        <v>162</v>
      </c>
      <c r="C213" s="85" t="s">
        <v>0</v>
      </c>
      <c r="D213" s="87"/>
      <c r="E213" s="87"/>
      <c r="F213" s="135">
        <v>9416</v>
      </c>
      <c r="G213" s="166">
        <v>14135</v>
      </c>
      <c r="H213" s="166">
        <v>7500</v>
      </c>
      <c r="I213" s="227">
        <v>11000</v>
      </c>
      <c r="J213" s="190" t="s">
        <v>178</v>
      </c>
      <c r="K213" s="2"/>
    </row>
    <row r="214" spans="1:11" ht="18" customHeight="1" x14ac:dyDescent="0.25">
      <c r="A214" s="56" t="s">
        <v>30</v>
      </c>
      <c r="B214" s="245" t="s">
        <v>163</v>
      </c>
      <c r="C214" s="230" t="s">
        <v>0</v>
      </c>
      <c r="D214" s="231"/>
      <c r="E214" s="231"/>
      <c r="F214" s="135">
        <v>0</v>
      </c>
      <c r="G214" s="166"/>
      <c r="H214" s="166">
        <v>0</v>
      </c>
      <c r="I214" s="227">
        <v>0</v>
      </c>
      <c r="J214" s="4" t="s">
        <v>272</v>
      </c>
      <c r="K214" s="2"/>
    </row>
    <row r="215" spans="1:11" ht="15.75" x14ac:dyDescent="0.25">
      <c r="A215" s="56" t="s">
        <v>32</v>
      </c>
      <c r="B215" s="249" t="s">
        <v>160</v>
      </c>
      <c r="C215" s="85" t="s">
        <v>0</v>
      </c>
      <c r="D215" s="87"/>
      <c r="E215" s="87"/>
      <c r="F215" s="135">
        <v>82810</v>
      </c>
      <c r="G215" s="166">
        <v>78642</v>
      </c>
      <c r="H215" s="166">
        <v>25132</v>
      </c>
      <c r="I215" s="227">
        <v>38561</v>
      </c>
      <c r="J215" s="4"/>
      <c r="K215" s="2"/>
    </row>
    <row r="216" spans="1:11" ht="15.75" x14ac:dyDescent="0.25">
      <c r="A216" s="56" t="s">
        <v>34</v>
      </c>
      <c r="B216" s="249" t="s">
        <v>161</v>
      </c>
      <c r="C216" s="85" t="s">
        <v>0</v>
      </c>
      <c r="D216" s="87"/>
      <c r="E216" s="87"/>
      <c r="F216" s="135">
        <v>30700</v>
      </c>
      <c r="G216" s="166">
        <v>20500</v>
      </c>
      <c r="H216" s="166">
        <v>21100</v>
      </c>
      <c r="I216" s="250">
        <v>20600</v>
      </c>
      <c r="J216" s="4"/>
      <c r="K216" s="2"/>
    </row>
    <row r="217" spans="1:11" ht="15.75" x14ac:dyDescent="0.25">
      <c r="A217" s="56" t="s">
        <v>36</v>
      </c>
      <c r="B217" s="244" t="s">
        <v>166</v>
      </c>
      <c r="C217" s="85" t="s">
        <v>0</v>
      </c>
      <c r="D217" s="87"/>
      <c r="E217" s="87"/>
      <c r="F217" s="135">
        <v>22600</v>
      </c>
      <c r="G217" s="166">
        <v>13600</v>
      </c>
      <c r="H217" s="166">
        <v>0</v>
      </c>
      <c r="I217" s="229">
        <v>0</v>
      </c>
      <c r="J217" s="126"/>
      <c r="K217" s="2"/>
    </row>
    <row r="218" spans="1:11" ht="15.75" x14ac:dyDescent="0.25">
      <c r="A218" s="56" t="s">
        <v>37</v>
      </c>
      <c r="B218" s="245" t="s">
        <v>167</v>
      </c>
      <c r="C218" s="85" t="s">
        <v>0</v>
      </c>
      <c r="D218" s="87"/>
      <c r="E218" s="87"/>
      <c r="F218" s="135">
        <v>38800</v>
      </c>
      <c r="G218" s="166">
        <v>45100</v>
      </c>
      <c r="H218" s="166">
        <v>20586</v>
      </c>
      <c r="I218" s="229">
        <v>0</v>
      </c>
      <c r="J218" s="126" t="s">
        <v>278</v>
      </c>
      <c r="K218" s="2"/>
    </row>
    <row r="219" spans="1:11" ht="15.75" x14ac:dyDescent="0.25">
      <c r="A219" s="56"/>
      <c r="B219" s="249" t="s">
        <v>277</v>
      </c>
      <c r="C219" s="85" t="s">
        <v>0</v>
      </c>
      <c r="D219" s="87"/>
      <c r="E219" s="87"/>
      <c r="F219" s="135"/>
      <c r="G219" s="166"/>
      <c r="H219" s="166"/>
      <c r="I219" s="229">
        <v>28200</v>
      </c>
      <c r="J219" s="126" t="s">
        <v>269</v>
      </c>
      <c r="K219" s="2"/>
    </row>
    <row r="220" spans="1:11" ht="15.75" x14ac:dyDescent="0.25">
      <c r="A220" s="56" t="s">
        <v>39</v>
      </c>
      <c r="B220" s="244" t="s">
        <v>179</v>
      </c>
      <c r="C220" s="85" t="s">
        <v>0</v>
      </c>
      <c r="D220" s="87"/>
      <c r="E220" s="87"/>
      <c r="F220" s="135">
        <v>1458</v>
      </c>
      <c r="G220" s="166"/>
      <c r="H220" s="166">
        <v>0</v>
      </c>
      <c r="I220" s="229">
        <v>0</v>
      </c>
      <c r="J220" s="4" t="s">
        <v>272</v>
      </c>
      <c r="K220" s="56"/>
    </row>
    <row r="221" spans="1:11" ht="15.75" x14ac:dyDescent="0.25">
      <c r="A221" s="56" t="s">
        <v>40</v>
      </c>
      <c r="B221" s="244" t="s">
        <v>169</v>
      </c>
      <c r="C221" s="85" t="s">
        <v>0</v>
      </c>
      <c r="D221" s="87"/>
      <c r="E221" s="87"/>
      <c r="F221" s="135">
        <v>80800</v>
      </c>
      <c r="G221" s="166">
        <v>59300</v>
      </c>
      <c r="H221" s="166">
        <v>46200</v>
      </c>
      <c r="I221" s="229">
        <v>0</v>
      </c>
      <c r="J221" s="229" t="s">
        <v>276</v>
      </c>
      <c r="K221" s="2" t="s">
        <v>273</v>
      </c>
    </row>
    <row r="222" spans="1:11" ht="15.75" x14ac:dyDescent="0.25">
      <c r="A222" s="56" t="s">
        <v>41</v>
      </c>
      <c r="B222" s="249" t="s">
        <v>177</v>
      </c>
      <c r="C222" s="85" t="s">
        <v>0</v>
      </c>
      <c r="D222" s="87"/>
      <c r="E222" s="87"/>
      <c r="F222" s="135">
        <v>3900</v>
      </c>
      <c r="G222" s="166">
        <v>3500</v>
      </c>
      <c r="H222" s="166">
        <v>0</v>
      </c>
      <c r="I222" s="229">
        <v>100</v>
      </c>
      <c r="J222" s="4"/>
      <c r="K222" s="56"/>
    </row>
    <row r="223" spans="1:11" ht="15.75" x14ac:dyDescent="0.25">
      <c r="A223" s="56" t="s">
        <v>43</v>
      </c>
      <c r="B223" s="249" t="s">
        <v>245</v>
      </c>
      <c r="C223" s="85" t="s">
        <v>0</v>
      </c>
      <c r="D223" s="87"/>
      <c r="E223" s="87"/>
      <c r="F223" s="135">
        <v>49589</v>
      </c>
      <c r="G223" s="166">
        <v>49962</v>
      </c>
      <c r="H223" s="166">
        <v>28794</v>
      </c>
      <c r="I223" s="229">
        <v>40377</v>
      </c>
      <c r="J223" s="4"/>
      <c r="K223" s="56"/>
    </row>
    <row r="224" spans="1:11" ht="15.75" x14ac:dyDescent="0.25">
      <c r="A224" s="56" t="s">
        <v>44</v>
      </c>
      <c r="B224" s="249" t="s">
        <v>246</v>
      </c>
      <c r="C224" s="85" t="s">
        <v>0</v>
      </c>
      <c r="D224" s="87"/>
      <c r="E224" s="87"/>
      <c r="F224" s="135">
        <v>4500</v>
      </c>
      <c r="G224" s="166">
        <v>12000</v>
      </c>
      <c r="H224" s="166"/>
      <c r="I224" s="229">
        <v>3745</v>
      </c>
      <c r="J224" s="4"/>
      <c r="K224" s="4"/>
    </row>
    <row r="225" spans="1:14" ht="15.75" x14ac:dyDescent="0.25">
      <c r="A225" s="56" t="s">
        <v>45</v>
      </c>
      <c r="B225" s="244" t="s">
        <v>241</v>
      </c>
      <c r="C225" s="85" t="s">
        <v>0</v>
      </c>
      <c r="D225" s="87"/>
      <c r="E225" s="87"/>
      <c r="F225" s="135">
        <v>74935.8</v>
      </c>
      <c r="G225" s="166">
        <v>77183.8</v>
      </c>
      <c r="H225" s="166">
        <v>0</v>
      </c>
      <c r="I225" s="229">
        <v>0</v>
      </c>
      <c r="J225" s="4"/>
      <c r="K225" s="4"/>
    </row>
    <row r="226" spans="1:14" ht="15.75" x14ac:dyDescent="0.25">
      <c r="A226" s="56" t="s">
        <v>46</v>
      </c>
      <c r="B226" s="244" t="s">
        <v>250</v>
      </c>
      <c r="C226" s="85" t="s">
        <v>0</v>
      </c>
      <c r="D226" s="87"/>
      <c r="E226" s="87"/>
      <c r="F226" s="135"/>
      <c r="G226" s="166"/>
      <c r="H226" s="166">
        <v>0</v>
      </c>
      <c r="I226" s="229">
        <v>0</v>
      </c>
      <c r="J226" s="4"/>
      <c r="K226" s="4"/>
    </row>
    <row r="227" spans="1:14" ht="15.75" x14ac:dyDescent="0.25">
      <c r="A227" s="56" t="s">
        <v>47</v>
      </c>
      <c r="B227" s="244" t="s">
        <v>249</v>
      </c>
      <c r="C227" s="85" t="s">
        <v>0</v>
      </c>
      <c r="D227" s="87"/>
      <c r="E227" s="87"/>
      <c r="F227" s="135"/>
      <c r="G227" s="166"/>
      <c r="H227" s="166">
        <v>0</v>
      </c>
      <c r="I227" s="227">
        <v>0</v>
      </c>
      <c r="J227" s="56"/>
      <c r="K227" s="4"/>
      <c r="L227" s="4" t="s">
        <v>180</v>
      </c>
      <c r="M227" s="56"/>
      <c r="N227" s="4"/>
    </row>
    <row r="228" spans="1:14" ht="15.75" x14ac:dyDescent="0.25">
      <c r="A228" s="56" t="s">
        <v>48</v>
      </c>
      <c r="B228" s="249" t="s">
        <v>270</v>
      </c>
      <c r="C228" s="85" t="s">
        <v>0</v>
      </c>
      <c r="D228" s="87"/>
      <c r="E228" s="87"/>
      <c r="F228" s="135"/>
      <c r="G228" s="166">
        <v>28320</v>
      </c>
      <c r="H228" s="166">
        <v>0</v>
      </c>
      <c r="I228" s="227">
        <v>27600</v>
      </c>
      <c r="J228" s="56"/>
      <c r="K228" s="4"/>
    </row>
    <row r="229" spans="1:14" ht="15.75" x14ac:dyDescent="0.25">
      <c r="A229" s="56"/>
      <c r="B229" s="244" t="s">
        <v>271</v>
      </c>
      <c r="C229" s="85" t="s">
        <v>0</v>
      </c>
      <c r="D229" s="87"/>
      <c r="E229" s="87"/>
      <c r="F229" s="135"/>
      <c r="G229" s="166">
        <v>3700</v>
      </c>
      <c r="H229" s="166">
        <v>0</v>
      </c>
      <c r="I229" s="227">
        <v>0</v>
      </c>
      <c r="J229" s="56"/>
      <c r="K229" s="4"/>
    </row>
    <row r="230" spans="1:14" ht="31.5" x14ac:dyDescent="0.25">
      <c r="A230" s="56" t="s">
        <v>49</v>
      </c>
      <c r="B230" s="244" t="s">
        <v>233</v>
      </c>
      <c r="C230" s="85"/>
      <c r="D230" s="87"/>
      <c r="E230" s="87"/>
      <c r="F230" s="135"/>
      <c r="G230" s="4"/>
      <c r="H230" s="4">
        <v>0</v>
      </c>
      <c r="I230" s="228">
        <v>0</v>
      </c>
      <c r="J230" s="56"/>
      <c r="K230" s="4"/>
    </row>
    <row r="231" spans="1:14" ht="25.5" customHeight="1" x14ac:dyDescent="0.25">
      <c r="A231" s="56" t="s">
        <v>50</v>
      </c>
      <c r="B231" s="244" t="s">
        <v>247</v>
      </c>
      <c r="C231" s="85"/>
      <c r="D231" s="87"/>
      <c r="E231" s="87"/>
      <c r="F231" s="2"/>
      <c r="G231" s="4"/>
      <c r="H231" s="4"/>
      <c r="I231" s="228">
        <v>0</v>
      </c>
      <c r="J231" s="56"/>
      <c r="K231" s="4"/>
    </row>
    <row r="232" spans="1:14" ht="15.75" x14ac:dyDescent="0.25">
      <c r="A232" s="56"/>
      <c r="B232" s="191" t="s">
        <v>256</v>
      </c>
      <c r="C232" s="192"/>
      <c r="D232" s="193"/>
      <c r="E232" s="193"/>
      <c r="F232" s="194">
        <f>SUM(F212:F230)</f>
        <v>432817.8</v>
      </c>
      <c r="G232" s="194">
        <f>G212+G213+G214+G215+G216+G217+G218+G220+G221+G222+G223+G224+G225+G226+G227+G228+G230+G231</f>
        <v>434522.8</v>
      </c>
      <c r="H232" s="194">
        <f>SUM(H212:H231)</f>
        <v>198621</v>
      </c>
      <c r="I232" s="246">
        <f>SUM(I212:I231)</f>
        <v>221251</v>
      </c>
      <c r="J232" s="56"/>
      <c r="K232" s="4"/>
    </row>
    <row r="233" spans="1:14" ht="18.75" customHeight="1" x14ac:dyDescent="0.25">
      <c r="A233" s="56"/>
      <c r="B233" s="137" t="s">
        <v>181</v>
      </c>
      <c r="C233" s="138"/>
      <c r="D233" s="139"/>
      <c r="E233" s="139"/>
      <c r="F233" s="140">
        <v>42005</v>
      </c>
      <c r="G233" s="140">
        <v>42370</v>
      </c>
      <c r="H233" s="140">
        <v>42644</v>
      </c>
      <c r="I233" s="235">
        <v>42736</v>
      </c>
      <c r="J233" s="56"/>
      <c r="K233" s="4"/>
    </row>
    <row r="234" spans="1:14" ht="21" customHeight="1" x14ac:dyDescent="0.25">
      <c r="A234" s="56"/>
      <c r="B234" s="84" t="s">
        <v>74</v>
      </c>
      <c r="C234" s="85" t="s">
        <v>0</v>
      </c>
      <c r="D234" s="86">
        <v>289066</v>
      </c>
      <c r="E234" s="86">
        <v>289066</v>
      </c>
      <c r="F234" s="93">
        <v>370558</v>
      </c>
      <c r="G234" s="195">
        <v>373835.18</v>
      </c>
      <c r="H234" s="214">
        <v>221197</v>
      </c>
      <c r="I234" s="165">
        <v>377022.51</v>
      </c>
      <c r="J234" s="4"/>
      <c r="K234" s="4"/>
    </row>
    <row r="235" spans="1:14" ht="15.75" x14ac:dyDescent="0.25">
      <c r="A235" s="92"/>
      <c r="B235" s="90" t="s">
        <v>76</v>
      </c>
      <c r="C235" s="85" t="s">
        <v>0</v>
      </c>
      <c r="D235" s="84">
        <v>190802</v>
      </c>
      <c r="E235" s="84">
        <v>190802</v>
      </c>
      <c r="F235" s="93">
        <v>101018</v>
      </c>
      <c r="G235" s="168">
        <v>115116.7</v>
      </c>
      <c r="H235" s="215">
        <v>97546.077000000005</v>
      </c>
      <c r="I235" s="166">
        <v>148404.20000000001</v>
      </c>
      <c r="J235" s="4"/>
      <c r="K235" s="4"/>
    </row>
    <row r="236" spans="1:14" ht="19.5" customHeight="1" x14ac:dyDescent="0.25">
      <c r="A236" s="92"/>
      <c r="B236" s="90" t="s">
        <v>80</v>
      </c>
      <c r="C236" s="85" t="s">
        <v>0</v>
      </c>
      <c r="D236" s="84">
        <v>1531</v>
      </c>
      <c r="E236" s="84">
        <v>1531</v>
      </c>
      <c r="F236" s="93">
        <v>1647</v>
      </c>
      <c r="G236" s="168">
        <v>1590.2</v>
      </c>
      <c r="H236" s="215">
        <v>961.96600000000001</v>
      </c>
      <c r="I236" s="166">
        <v>1626.4</v>
      </c>
      <c r="J236" s="4"/>
      <c r="K236" s="4"/>
    </row>
    <row r="237" spans="1:14" ht="19.5" customHeight="1" x14ac:dyDescent="0.25">
      <c r="A237" s="92"/>
      <c r="B237" s="90" t="s">
        <v>95</v>
      </c>
      <c r="C237" s="85" t="s">
        <v>0</v>
      </c>
      <c r="D237" s="84">
        <v>1569.2</v>
      </c>
      <c r="E237" s="84">
        <v>1569.2</v>
      </c>
      <c r="F237" s="93">
        <v>1060</v>
      </c>
      <c r="G237" s="169">
        <v>870</v>
      </c>
      <c r="H237" s="216">
        <v>747</v>
      </c>
      <c r="I237" s="170">
        <v>1047</v>
      </c>
      <c r="J237" s="86"/>
      <c r="K237" s="87"/>
    </row>
    <row r="238" spans="1:14" ht="17.25" customHeight="1" x14ac:dyDescent="0.2">
      <c r="A238" s="92"/>
      <c r="B238" s="90" t="s">
        <v>71</v>
      </c>
      <c r="C238" s="85" t="s">
        <v>0</v>
      </c>
      <c r="D238" s="84">
        <v>1148</v>
      </c>
      <c r="E238" s="84">
        <v>1148</v>
      </c>
      <c r="F238" s="93">
        <v>1613</v>
      </c>
      <c r="G238" s="169">
        <v>1672.4</v>
      </c>
      <c r="H238" s="216">
        <v>1260</v>
      </c>
      <c r="I238" s="170">
        <v>1702</v>
      </c>
      <c r="J238" s="84"/>
      <c r="K238" s="84"/>
    </row>
    <row r="239" spans="1:14" ht="17.25" customHeight="1" x14ac:dyDescent="0.2">
      <c r="A239" s="92"/>
      <c r="B239" s="90" t="s">
        <v>77</v>
      </c>
      <c r="C239" s="85" t="s">
        <v>0</v>
      </c>
      <c r="D239" s="84">
        <v>1008</v>
      </c>
      <c r="E239" s="84">
        <v>1008</v>
      </c>
      <c r="F239" s="93">
        <v>1260</v>
      </c>
      <c r="G239" s="169">
        <v>1800</v>
      </c>
      <c r="H239" s="216">
        <v>1430</v>
      </c>
      <c r="I239" s="88">
        <v>1915.6</v>
      </c>
      <c r="J239" s="84"/>
      <c r="K239" s="84"/>
    </row>
    <row r="240" spans="1:14" ht="17.25" customHeight="1" x14ac:dyDescent="0.2">
      <c r="A240" s="92"/>
      <c r="B240" s="191" t="s">
        <v>256</v>
      </c>
      <c r="C240" s="196" t="s">
        <v>0</v>
      </c>
      <c r="D240" s="171">
        <f>SUM(D234:D239)</f>
        <v>485124.2</v>
      </c>
      <c r="E240" s="171">
        <f>SUM(E234:E239)</f>
        <v>485124.2</v>
      </c>
      <c r="F240" s="172">
        <f>SUM(F234:F239)</f>
        <v>477156</v>
      </c>
      <c r="G240" s="197">
        <f>G234+G235+G236+G237+G238+G239</f>
        <v>494884.48000000004</v>
      </c>
      <c r="H240" s="197">
        <f>H234+H235+H236+H237+H238+H239</f>
        <v>323142.04300000001</v>
      </c>
      <c r="I240" s="172">
        <f>I234+I235+I236+I237+I238+I239</f>
        <v>531717.71</v>
      </c>
      <c r="J240" s="84"/>
      <c r="K240" s="84"/>
    </row>
    <row r="241" spans="1:12" ht="17.25" customHeight="1" x14ac:dyDescent="0.2">
      <c r="A241" s="92"/>
      <c r="B241" s="198" t="s">
        <v>257</v>
      </c>
      <c r="C241" s="199"/>
      <c r="D241" s="199"/>
      <c r="E241" s="199"/>
      <c r="F241" s="200">
        <f>F232+F240</f>
        <v>909973.8</v>
      </c>
      <c r="G241" s="200">
        <f>G232+G240</f>
        <v>929407.28</v>
      </c>
      <c r="H241" s="200">
        <f>H232+H240</f>
        <v>521763.04300000001</v>
      </c>
      <c r="I241" s="200">
        <f>I232+I240</f>
        <v>752968.71</v>
      </c>
      <c r="J241" s="199"/>
      <c r="K241" s="199">
        <f>7*6/100</f>
        <v>0.42</v>
      </c>
    </row>
    <row r="242" spans="1:12" x14ac:dyDescent="0.2">
      <c r="A242" s="92"/>
      <c r="F242" s="2"/>
    </row>
    <row r="243" spans="1:12" ht="83.25" customHeight="1" x14ac:dyDescent="0.25">
      <c r="A243" s="92"/>
      <c r="B243" s="91"/>
      <c r="C243" s="4"/>
      <c r="D243" s="72"/>
      <c r="E243" s="72"/>
      <c r="F243" s="73" t="s">
        <v>283</v>
      </c>
      <c r="G243" s="73" t="s">
        <v>182</v>
      </c>
      <c r="H243" s="136" t="s">
        <v>183</v>
      </c>
      <c r="I243" s="136" t="s">
        <v>244</v>
      </c>
      <c r="J243" s="211"/>
      <c r="K243" s="73"/>
      <c r="L243" s="136"/>
    </row>
    <row r="244" spans="1:12" ht="15.75" x14ac:dyDescent="0.2">
      <c r="A244" s="75" t="s">
        <v>25</v>
      </c>
      <c r="B244" s="247" t="s">
        <v>154</v>
      </c>
      <c r="C244" s="164"/>
      <c r="D244" s="164"/>
      <c r="E244" s="164"/>
      <c r="F244" s="250">
        <v>22</v>
      </c>
      <c r="G244" s="214">
        <v>2719</v>
      </c>
      <c r="H244" s="214">
        <v>303</v>
      </c>
      <c r="I244" s="164"/>
      <c r="J244" s="80"/>
      <c r="K244" s="80"/>
      <c r="L244" s="80"/>
    </row>
    <row r="245" spans="1:12" ht="15.75" x14ac:dyDescent="0.2">
      <c r="A245" s="75" t="s">
        <v>27</v>
      </c>
      <c r="B245" s="247" t="s">
        <v>162</v>
      </c>
      <c r="C245" s="164"/>
      <c r="D245" s="164"/>
      <c r="E245" s="164"/>
      <c r="F245" s="250">
        <v>25</v>
      </c>
      <c r="G245" s="214">
        <v>1904.5</v>
      </c>
      <c r="H245" s="214">
        <v>207.8</v>
      </c>
      <c r="I245" s="164"/>
      <c r="J245" s="80"/>
      <c r="K245" s="80"/>
      <c r="L245" s="80"/>
    </row>
    <row r="246" spans="1:12" ht="19.5" customHeight="1" x14ac:dyDescent="0.2">
      <c r="A246" s="75" t="s">
        <v>30</v>
      </c>
      <c r="B246" s="248" t="s">
        <v>163</v>
      </c>
      <c r="C246" s="164"/>
      <c r="D246" s="164"/>
      <c r="E246" s="164"/>
      <c r="F246" s="250"/>
      <c r="G246" s="214"/>
      <c r="H246" s="214"/>
      <c r="I246" s="164"/>
      <c r="J246" s="80"/>
      <c r="K246" s="80"/>
      <c r="L246" s="80"/>
    </row>
    <row r="247" spans="1:12" ht="15.75" x14ac:dyDescent="0.2">
      <c r="A247" s="75" t="s">
        <v>32</v>
      </c>
      <c r="B247" s="247" t="s">
        <v>160</v>
      </c>
      <c r="C247" s="164"/>
      <c r="D247" s="164"/>
      <c r="E247" s="164"/>
      <c r="F247" s="250">
        <v>55</v>
      </c>
      <c r="G247" s="214">
        <v>5866.63</v>
      </c>
      <c r="H247" s="214">
        <v>612</v>
      </c>
      <c r="I247" s="164"/>
      <c r="J247" s="80"/>
      <c r="K247" s="80"/>
      <c r="L247" s="80"/>
    </row>
    <row r="248" spans="1:12" ht="15.75" x14ac:dyDescent="0.2">
      <c r="A248" s="75" t="s">
        <v>34</v>
      </c>
      <c r="B248" s="247" t="s">
        <v>161</v>
      </c>
      <c r="C248" s="164"/>
      <c r="D248" s="164"/>
      <c r="E248" s="164"/>
      <c r="F248" s="250">
        <v>20</v>
      </c>
      <c r="G248" s="214">
        <v>1993.4</v>
      </c>
      <c r="H248" s="214">
        <v>226.4</v>
      </c>
      <c r="I248" s="164"/>
      <c r="J248" s="80"/>
      <c r="K248" s="80"/>
      <c r="L248" s="80"/>
    </row>
    <row r="249" spans="1:12" ht="15.75" x14ac:dyDescent="0.2">
      <c r="A249" s="75" t="s">
        <v>36</v>
      </c>
      <c r="B249" s="248" t="s">
        <v>166</v>
      </c>
      <c r="C249" s="164"/>
      <c r="D249" s="164"/>
      <c r="E249" s="164"/>
      <c r="F249" s="250"/>
      <c r="G249" s="214"/>
      <c r="H249" s="214"/>
      <c r="I249" s="164"/>
      <c r="J249" s="80"/>
      <c r="K249" s="80"/>
      <c r="L249" s="80"/>
    </row>
    <row r="250" spans="1:12" ht="15.75" x14ac:dyDescent="0.2">
      <c r="A250" s="75" t="s">
        <v>37</v>
      </c>
      <c r="B250" s="247" t="s">
        <v>286</v>
      </c>
      <c r="C250" s="164"/>
      <c r="D250" s="164"/>
      <c r="E250" s="164"/>
      <c r="F250" s="250">
        <v>26</v>
      </c>
      <c r="G250" s="214">
        <v>2238</v>
      </c>
      <c r="H250" s="214">
        <v>164</v>
      </c>
      <c r="I250" s="164"/>
      <c r="J250" s="80"/>
      <c r="K250" s="80"/>
      <c r="L250" s="80"/>
    </row>
    <row r="251" spans="1:12" ht="15.75" x14ac:dyDescent="0.2">
      <c r="A251" s="75" t="s">
        <v>39</v>
      </c>
      <c r="B251" s="248" t="s">
        <v>179</v>
      </c>
      <c r="C251" s="164"/>
      <c r="D251" s="164"/>
      <c r="E251" s="164"/>
      <c r="F251" s="250"/>
      <c r="G251" s="214"/>
      <c r="H251" s="214"/>
      <c r="I251" s="164"/>
      <c r="J251" s="80"/>
      <c r="K251" s="80"/>
      <c r="L251" s="80"/>
    </row>
    <row r="252" spans="1:12" ht="15.75" x14ac:dyDescent="0.2">
      <c r="A252" s="75" t="s">
        <v>40</v>
      </c>
      <c r="B252" s="248" t="s">
        <v>169</v>
      </c>
      <c r="C252" s="164"/>
      <c r="D252" s="164"/>
      <c r="E252" s="164"/>
      <c r="F252" s="250"/>
      <c r="G252" s="214"/>
      <c r="H252" s="214"/>
      <c r="I252" s="164"/>
      <c r="J252" s="80"/>
      <c r="K252" s="80"/>
      <c r="L252" s="80"/>
    </row>
    <row r="253" spans="1:12" ht="15.75" x14ac:dyDescent="0.2">
      <c r="A253" s="75" t="s">
        <v>41</v>
      </c>
      <c r="B253" s="247" t="s">
        <v>177</v>
      </c>
      <c r="C253" s="164"/>
      <c r="D253" s="164"/>
      <c r="E253" s="164"/>
      <c r="F253" s="250">
        <v>11</v>
      </c>
      <c r="G253" s="214">
        <v>988.9</v>
      </c>
      <c r="H253" s="214">
        <v>128.5</v>
      </c>
      <c r="I253" s="164"/>
      <c r="J253" s="80"/>
      <c r="K253" s="80"/>
      <c r="L253" s="80"/>
    </row>
    <row r="254" spans="1:12" ht="15.75" x14ac:dyDescent="0.2">
      <c r="A254" s="75" t="s">
        <v>43</v>
      </c>
      <c r="B254" s="247" t="s">
        <v>251</v>
      </c>
      <c r="C254" s="164"/>
      <c r="D254" s="164"/>
      <c r="E254" s="164"/>
      <c r="F254" s="250">
        <v>33</v>
      </c>
      <c r="G254" s="214">
        <v>4636</v>
      </c>
      <c r="H254" s="214">
        <v>541</v>
      </c>
      <c r="I254" s="164"/>
      <c r="J254" s="80"/>
      <c r="K254" s="80"/>
      <c r="L254" s="80"/>
    </row>
    <row r="255" spans="1:12" ht="15.75" x14ac:dyDescent="0.2">
      <c r="A255" s="75" t="s">
        <v>44</v>
      </c>
      <c r="B255" s="247" t="s">
        <v>252</v>
      </c>
      <c r="C255" s="164"/>
      <c r="D255" s="164"/>
      <c r="E255" s="164"/>
      <c r="F255" s="250">
        <v>10</v>
      </c>
      <c r="G255" s="214">
        <v>988</v>
      </c>
      <c r="H255" s="214">
        <v>95</v>
      </c>
      <c r="I255" s="164"/>
      <c r="J255" s="80"/>
      <c r="K255" s="80"/>
      <c r="L255" s="80"/>
    </row>
    <row r="256" spans="1:12" ht="15.75" x14ac:dyDescent="0.2">
      <c r="A256" s="75" t="s">
        <v>45</v>
      </c>
      <c r="B256" s="247" t="s">
        <v>282</v>
      </c>
      <c r="C256" s="56"/>
      <c r="D256" s="56"/>
      <c r="E256" s="56"/>
      <c r="F256" s="250">
        <v>14</v>
      </c>
      <c r="G256" s="250">
        <v>1353.9</v>
      </c>
      <c r="H256" s="250">
        <v>176</v>
      </c>
      <c r="I256" s="56"/>
      <c r="J256" s="56"/>
      <c r="K256" s="56"/>
      <c r="L256" s="56"/>
    </row>
    <row r="257" spans="2:12" ht="15.75" x14ac:dyDescent="0.2">
      <c r="B257" s="71" t="s">
        <v>250</v>
      </c>
      <c r="C257" s="56"/>
      <c r="D257" s="56"/>
      <c r="E257" s="56"/>
      <c r="F257" s="51"/>
      <c r="G257" s="80"/>
      <c r="H257" s="80"/>
      <c r="I257" s="80"/>
      <c r="J257" s="80"/>
      <c r="K257" s="80"/>
      <c r="L257" s="80"/>
    </row>
    <row r="258" spans="2:12" ht="21.75" customHeight="1" x14ac:dyDescent="0.2">
      <c r="B258" s="71" t="s">
        <v>236</v>
      </c>
      <c r="C258" s="56"/>
      <c r="D258" s="56"/>
      <c r="E258" s="56"/>
      <c r="F258" s="51"/>
      <c r="G258" s="56"/>
      <c r="H258" s="56"/>
      <c r="I258" s="56"/>
      <c r="J258" s="56"/>
      <c r="K258" s="56"/>
      <c r="L258" s="56"/>
    </row>
    <row r="259" spans="2:12" ht="21.75" customHeight="1" x14ac:dyDescent="0.2">
      <c r="B259" s="71" t="s">
        <v>237</v>
      </c>
      <c r="C259" s="56"/>
      <c r="D259" s="56"/>
      <c r="E259" s="56"/>
      <c r="F259" s="51"/>
      <c r="G259" s="56"/>
      <c r="H259" s="56"/>
      <c r="I259" s="56"/>
      <c r="J259" s="56"/>
      <c r="K259" s="56"/>
      <c r="L259" s="56"/>
    </row>
    <row r="260" spans="2:12" ht="21.75" customHeight="1" x14ac:dyDescent="0.2">
      <c r="B260" s="71" t="s">
        <v>238</v>
      </c>
      <c r="C260" s="56"/>
      <c r="D260" s="56"/>
      <c r="E260" s="56"/>
      <c r="F260" s="51"/>
      <c r="G260" s="56"/>
      <c r="H260" s="56"/>
      <c r="I260" s="56"/>
      <c r="J260" s="56"/>
      <c r="K260" s="56"/>
      <c r="L260" s="56"/>
    </row>
    <row r="261" spans="2:12" ht="21.75" customHeight="1" x14ac:dyDescent="0.2">
      <c r="B261" s="71" t="s">
        <v>239</v>
      </c>
      <c r="C261" s="56"/>
      <c r="D261" s="56"/>
      <c r="E261" s="56"/>
      <c r="F261" s="51"/>
      <c r="G261" s="56"/>
      <c r="H261" s="56"/>
      <c r="I261" s="56"/>
      <c r="J261" s="56"/>
      <c r="K261" s="56"/>
      <c r="L261" s="56"/>
    </row>
    <row r="262" spans="2:12" ht="21.75" customHeight="1" x14ac:dyDescent="0.2">
      <c r="B262" s="71" t="s">
        <v>240</v>
      </c>
      <c r="C262" s="56"/>
      <c r="D262" s="56"/>
      <c r="E262" s="56"/>
      <c r="F262" s="51"/>
      <c r="G262" s="56"/>
      <c r="H262" s="56"/>
      <c r="I262" s="56"/>
      <c r="J262" s="56"/>
      <c r="K262" s="56"/>
      <c r="L262" s="56"/>
    </row>
    <row r="263" spans="2:12" ht="21.75" customHeight="1" x14ac:dyDescent="0.2">
      <c r="B263" s="71" t="s">
        <v>241</v>
      </c>
      <c r="C263" s="56"/>
      <c r="D263" s="56"/>
      <c r="E263" s="56"/>
      <c r="F263" s="51"/>
      <c r="G263" s="56"/>
      <c r="H263" s="56"/>
      <c r="I263" s="56"/>
      <c r="J263" s="56"/>
      <c r="K263" s="56"/>
      <c r="L263" s="56"/>
    </row>
    <row r="264" spans="2:12" ht="15.75" x14ac:dyDescent="0.2">
      <c r="B264" s="201" t="s">
        <v>256</v>
      </c>
      <c r="C264" s="202"/>
      <c r="D264" s="202"/>
      <c r="E264" s="202"/>
      <c r="F264" s="251">
        <f>SUM(F244:F263)</f>
        <v>216</v>
      </c>
      <c r="G264" s="252">
        <f>SUM(G244:G263)</f>
        <v>22688.33</v>
      </c>
      <c r="H264" s="252">
        <f>SUM(H244:H263)</f>
        <v>2453.6999999999998</v>
      </c>
      <c r="I264" s="202">
        <f>I244+I245+I246+I247+I248+I249+I250+I251+I252+I253+I254+I255+I256+I257+I258+I259+I260+I261+I262+I263</f>
        <v>0</v>
      </c>
      <c r="J264" s="202"/>
      <c r="K264" s="202"/>
      <c r="L264" s="202"/>
    </row>
    <row r="265" spans="2:12" x14ac:dyDescent="0.2">
      <c r="B265" s="40" t="s">
        <v>91</v>
      </c>
    </row>
    <row r="283" spans="2:8" ht="21" x14ac:dyDescent="0.35">
      <c r="B283" s="204" t="s">
        <v>259</v>
      </c>
      <c r="C283" s="205"/>
      <c r="D283" s="205"/>
      <c r="E283" s="205"/>
      <c r="F283" s="205"/>
      <c r="G283" s="205"/>
      <c r="H283" s="205"/>
    </row>
    <row r="284" spans="2:8" ht="21" x14ac:dyDescent="0.35">
      <c r="B284" s="205"/>
      <c r="C284" s="205"/>
      <c r="D284" s="205"/>
      <c r="E284" s="205"/>
      <c r="F284" s="205"/>
      <c r="G284" s="205"/>
      <c r="H284" s="205"/>
    </row>
    <row r="285" spans="2:8" ht="15" customHeight="1" x14ac:dyDescent="0.35">
      <c r="B285" s="361" t="s">
        <v>260</v>
      </c>
      <c r="C285" s="361"/>
      <c r="D285" s="361"/>
      <c r="E285" s="361"/>
      <c r="F285" s="361"/>
      <c r="G285" s="361"/>
      <c r="H285" s="218"/>
    </row>
    <row r="286" spans="2:8" ht="161.25" customHeight="1" x14ac:dyDescent="0.35">
      <c r="B286" s="360" t="s">
        <v>261</v>
      </c>
      <c r="C286" s="360"/>
      <c r="D286" s="360"/>
      <c r="E286" s="360"/>
      <c r="F286" s="360"/>
      <c r="G286" s="360"/>
      <c r="H286" s="217"/>
    </row>
    <row r="287" spans="2:8" ht="80.25" customHeight="1" x14ac:dyDescent="0.35">
      <c r="B287" s="360" t="s">
        <v>262</v>
      </c>
      <c r="C287" s="360"/>
      <c r="D287" s="360"/>
      <c r="E287" s="360"/>
      <c r="F287" s="360"/>
      <c r="G287" s="360"/>
      <c r="H287" s="217"/>
    </row>
    <row r="288" spans="2:8" ht="46.5" customHeight="1" x14ac:dyDescent="0.35">
      <c r="B288" s="360" t="s">
        <v>263</v>
      </c>
      <c r="C288" s="360"/>
      <c r="D288" s="360"/>
      <c r="E288" s="360"/>
      <c r="F288" s="360"/>
      <c r="G288" s="360"/>
      <c r="H288" s="217"/>
    </row>
    <row r="289" spans="2:8" ht="69" customHeight="1" x14ac:dyDescent="0.35">
      <c r="B289" s="360" t="s">
        <v>264</v>
      </c>
      <c r="C289" s="360"/>
      <c r="D289" s="360"/>
      <c r="E289" s="360"/>
      <c r="F289" s="360"/>
      <c r="G289" s="360"/>
      <c r="H289" s="217"/>
    </row>
    <row r="290" spans="2:8" ht="21" customHeight="1" x14ac:dyDescent="0.35">
      <c r="B290" s="360" t="s">
        <v>265</v>
      </c>
      <c r="C290" s="360"/>
      <c r="D290" s="360"/>
      <c r="E290" s="360"/>
      <c r="F290" s="360"/>
      <c r="G290" s="360"/>
      <c r="H290" s="217"/>
    </row>
    <row r="291" spans="2:8" ht="21" x14ac:dyDescent="0.35">
      <c r="B291" s="360" t="s">
        <v>266</v>
      </c>
      <c r="C291" s="360"/>
      <c r="D291" s="360"/>
      <c r="E291" s="360"/>
      <c r="F291" s="360"/>
      <c r="G291" s="360"/>
      <c r="H291" s="217"/>
    </row>
    <row r="292" spans="2:8" ht="103.5" customHeight="1" x14ac:dyDescent="0.35">
      <c r="B292" s="360" t="s">
        <v>267</v>
      </c>
      <c r="C292" s="360"/>
      <c r="D292" s="360"/>
      <c r="E292" s="360"/>
      <c r="F292" s="360"/>
      <c r="G292" s="360"/>
      <c r="H292" s="217"/>
    </row>
    <row r="293" spans="2:8" ht="62.25" customHeight="1" x14ac:dyDescent="0.35">
      <c r="B293" s="360" t="s">
        <v>268</v>
      </c>
      <c r="C293" s="360"/>
      <c r="D293" s="360"/>
      <c r="E293" s="360"/>
      <c r="F293" s="360"/>
      <c r="G293" s="360"/>
      <c r="H293" s="217"/>
    </row>
  </sheetData>
  <mergeCells count="49">
    <mergeCell ref="B293:G293"/>
    <mergeCell ref="B287:G287"/>
    <mergeCell ref="B288:G288"/>
    <mergeCell ref="B289:G289"/>
    <mergeCell ref="B290:G290"/>
    <mergeCell ref="B291:G291"/>
    <mergeCell ref="B292:G292"/>
    <mergeCell ref="B286:G286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B285:G285"/>
    <mergeCell ref="A31:A32"/>
    <mergeCell ref="B31:B32"/>
    <mergeCell ref="A33:A34"/>
    <mergeCell ref="B33:B34"/>
    <mergeCell ref="A36:A37"/>
    <mergeCell ref="B36:B37"/>
    <mergeCell ref="A25:A26"/>
    <mergeCell ref="B25:B26"/>
    <mergeCell ref="A27:A28"/>
    <mergeCell ref="B27:B28"/>
    <mergeCell ref="A29:A30"/>
    <mergeCell ref="B29:B30"/>
    <mergeCell ref="A19:A20"/>
    <mergeCell ref="B19:B20"/>
    <mergeCell ref="A21:A22"/>
    <mergeCell ref="B21:B22"/>
    <mergeCell ref="A23:A24"/>
    <mergeCell ref="B23:B24"/>
    <mergeCell ref="A13:A14"/>
    <mergeCell ref="B13:B14"/>
    <mergeCell ref="A15:A16"/>
    <mergeCell ref="B15:B16"/>
    <mergeCell ref="A17:A18"/>
    <mergeCell ref="B17:B18"/>
    <mergeCell ref="A6:A7"/>
    <mergeCell ref="B6:B7"/>
    <mergeCell ref="A9:A10"/>
    <mergeCell ref="B9:B10"/>
    <mergeCell ref="A11:A12"/>
    <mergeCell ref="B11:B12"/>
  </mergeCells>
  <hyperlinks>
    <hyperlink ref="B285" r:id="rId1" display="http://www.buhgalteria.ru/okved/d/"/>
  </hyperlinks>
  <printOptions horizontalCentered="1"/>
  <pageMargins left="0.39370078740157483" right="0.39370078740157483" top="0.78740157480314965" bottom="0.49" header="0.51181102362204722" footer="0.41"/>
  <pageSetup paperSize="9" scale="76" firstPageNumber="16" orientation="portrait" useFirstPageNumber="1" r:id="rId2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N293"/>
  <sheetViews>
    <sheetView topLeftCell="B1" zoomScale="85" zoomScaleNormal="85" zoomScaleSheetLayoutView="50" workbookViewId="0">
      <pane ySplit="4" topLeftCell="A203" activePane="bottomLeft" state="frozen"/>
      <selection activeCell="B1" sqref="B1"/>
      <selection pane="bottomLeft" activeCell="G225" sqref="G225"/>
    </sheetView>
  </sheetViews>
  <sheetFormatPr defaultRowHeight="12.75" x14ac:dyDescent="0.2"/>
  <cols>
    <col min="1" max="1" width="8.140625" style="38" customWidth="1"/>
    <col min="2" max="2" width="47.7109375" style="1" customWidth="1"/>
    <col min="3" max="3" width="13" style="1" customWidth="1"/>
    <col min="4" max="4" width="20.7109375" style="39" hidden="1" customWidth="1"/>
    <col min="5" max="5" width="2.5703125" style="39" hidden="1" customWidth="1"/>
    <col min="6" max="6" width="15.85546875" style="1" customWidth="1"/>
    <col min="7" max="7" width="16.28515625" style="1" customWidth="1"/>
    <col min="8" max="8" width="17.28515625" style="1" customWidth="1"/>
    <col min="9" max="9" width="15.28515625" style="1" customWidth="1"/>
    <col min="10" max="10" width="10.28515625" style="1" customWidth="1"/>
    <col min="11" max="11" width="15.7109375" style="1" customWidth="1"/>
    <col min="12" max="12" width="14.7109375" style="1" customWidth="1"/>
    <col min="13" max="13" width="14.42578125" style="1" customWidth="1"/>
    <col min="14" max="14" width="12.42578125" style="1" customWidth="1"/>
    <col min="15" max="15" width="9.140625" style="1"/>
    <col min="16" max="16" width="9.140625" style="1" customWidth="1"/>
    <col min="17" max="16384" width="9.140625" style="1"/>
  </cols>
  <sheetData>
    <row r="1" spans="1:11" ht="13.5" thickBot="1" x14ac:dyDescent="0.25"/>
    <row r="2" spans="1:11" ht="18.75" thickBot="1" x14ac:dyDescent="0.25">
      <c r="A2" s="41" t="s">
        <v>98</v>
      </c>
      <c r="B2" s="42"/>
      <c r="C2" s="43"/>
      <c r="D2" s="44"/>
      <c r="E2" s="44"/>
      <c r="F2" s="45"/>
      <c r="G2" s="45"/>
      <c r="H2" s="222"/>
    </row>
    <row r="3" spans="1:11" ht="15" customHeight="1" thickBot="1" x14ac:dyDescent="0.25"/>
    <row r="4" spans="1:11" s="46" customFormat="1" ht="34.5" customHeight="1" thickBot="1" x14ac:dyDescent="0.25">
      <c r="A4" s="237" t="s">
        <v>99</v>
      </c>
      <c r="B4" s="238" t="s">
        <v>100</v>
      </c>
      <c r="C4" s="239" t="s">
        <v>101</v>
      </c>
      <c r="D4" s="240" t="s">
        <v>102</v>
      </c>
      <c r="E4" s="240" t="s">
        <v>103</v>
      </c>
      <c r="F4" s="241" t="s">
        <v>291</v>
      </c>
      <c r="G4" s="241"/>
      <c r="H4" s="242"/>
    </row>
    <row r="5" spans="1:11" s="50" customFormat="1" ht="24" customHeight="1" x14ac:dyDescent="0.2">
      <c r="A5" s="47"/>
      <c r="B5" s="48"/>
      <c r="C5" s="48"/>
      <c r="D5" s="49"/>
      <c r="E5" s="49"/>
    </row>
    <row r="6" spans="1:11" s="50" customFormat="1" ht="33" customHeight="1" x14ac:dyDescent="0.25">
      <c r="A6" s="347" t="s">
        <v>104</v>
      </c>
      <c r="B6" s="349" t="s">
        <v>26</v>
      </c>
      <c r="C6" s="95" t="s">
        <v>105</v>
      </c>
      <c r="D6" s="96" t="s">
        <v>106</v>
      </c>
      <c r="E6" s="96" t="s">
        <v>107</v>
      </c>
      <c r="F6" s="54"/>
      <c r="G6" s="224"/>
      <c r="H6" s="224"/>
    </row>
    <row r="7" spans="1:11" s="50" customFormat="1" ht="33" customHeight="1" x14ac:dyDescent="0.25">
      <c r="A7" s="348"/>
      <c r="B7" s="350"/>
      <c r="C7" s="95" t="s">
        <v>108</v>
      </c>
      <c r="D7" s="129"/>
      <c r="E7" s="129"/>
      <c r="F7" s="54"/>
      <c r="G7" s="162"/>
      <c r="H7" s="54"/>
    </row>
    <row r="8" spans="1:11" s="50" customFormat="1" ht="24" customHeight="1" x14ac:dyDescent="0.25">
      <c r="A8" s="55"/>
      <c r="B8" s="130" t="s">
        <v>109</v>
      </c>
      <c r="C8" s="95"/>
      <c r="D8" s="129"/>
      <c r="E8" s="129"/>
      <c r="F8" s="54"/>
      <c r="G8" s="162"/>
      <c r="H8" s="54"/>
    </row>
    <row r="9" spans="1:11" s="50" customFormat="1" ht="39.75" customHeight="1" x14ac:dyDescent="0.25">
      <c r="A9" s="351" t="s">
        <v>110</v>
      </c>
      <c r="B9" s="353" t="s">
        <v>111</v>
      </c>
      <c r="C9" s="95" t="s">
        <v>105</v>
      </c>
      <c r="D9" s="131" t="s">
        <v>112</v>
      </c>
      <c r="E9" s="131" t="s">
        <v>112</v>
      </c>
      <c r="F9" s="54"/>
      <c r="G9" s="224"/>
      <c r="H9" s="224"/>
    </row>
    <row r="10" spans="1:11" s="50" customFormat="1" ht="39.75" customHeight="1" x14ac:dyDescent="0.25">
      <c r="A10" s="352"/>
      <c r="B10" s="354"/>
      <c r="C10" s="95" t="s">
        <v>108</v>
      </c>
      <c r="D10" s="132"/>
      <c r="E10" s="132"/>
      <c r="F10" s="57"/>
      <c r="G10" s="162"/>
      <c r="H10" s="54"/>
      <c r="K10" s="50" t="s">
        <v>255</v>
      </c>
    </row>
    <row r="11" spans="1:11" s="50" customFormat="1" ht="33" customHeight="1" x14ac:dyDescent="0.25">
      <c r="A11" s="351" t="s">
        <v>113</v>
      </c>
      <c r="B11" s="355" t="s">
        <v>114</v>
      </c>
      <c r="C11" s="95" t="s">
        <v>105</v>
      </c>
      <c r="D11" s="132"/>
      <c r="E11" s="132"/>
      <c r="F11" s="54"/>
      <c r="G11" s="162"/>
      <c r="H11" s="54"/>
    </row>
    <row r="12" spans="1:11" s="50" customFormat="1" ht="33" customHeight="1" x14ac:dyDescent="0.25">
      <c r="A12" s="352"/>
      <c r="B12" s="356"/>
      <c r="C12" s="95" t="s">
        <v>108</v>
      </c>
      <c r="D12" s="132"/>
      <c r="E12" s="132"/>
      <c r="F12" s="54"/>
      <c r="G12" s="162"/>
      <c r="H12" s="54"/>
    </row>
    <row r="13" spans="1:11" s="50" customFormat="1" ht="33" customHeight="1" x14ac:dyDescent="0.25">
      <c r="A13" s="347" t="s">
        <v>115</v>
      </c>
      <c r="B13" s="355" t="s">
        <v>116</v>
      </c>
      <c r="C13" s="95" t="s">
        <v>105</v>
      </c>
      <c r="D13" s="132"/>
      <c r="E13" s="132"/>
      <c r="F13" s="54"/>
      <c r="G13" s="224"/>
      <c r="H13" s="224"/>
    </row>
    <row r="14" spans="1:11" s="50" customFormat="1" ht="33" customHeight="1" x14ac:dyDescent="0.25">
      <c r="A14" s="357"/>
      <c r="B14" s="356"/>
      <c r="C14" s="95" t="s">
        <v>108</v>
      </c>
      <c r="D14" s="132"/>
      <c r="E14" s="132"/>
      <c r="F14" s="54"/>
      <c r="G14" s="54"/>
      <c r="H14" s="54"/>
    </row>
    <row r="15" spans="1:11" s="50" customFormat="1" ht="33" customHeight="1" x14ac:dyDescent="0.25">
      <c r="A15" s="347" t="s">
        <v>117</v>
      </c>
      <c r="B15" s="358" t="s">
        <v>118</v>
      </c>
      <c r="C15" s="95" t="s">
        <v>105</v>
      </c>
      <c r="D15" s="96" t="s">
        <v>112</v>
      </c>
      <c r="E15" s="96" t="s">
        <v>112</v>
      </c>
      <c r="F15" s="54"/>
      <c r="G15" s="54"/>
      <c r="H15" s="54"/>
    </row>
    <row r="16" spans="1:11" s="50" customFormat="1" ht="33" customHeight="1" x14ac:dyDescent="0.25">
      <c r="A16" s="357"/>
      <c r="B16" s="359"/>
      <c r="C16" s="95" t="s">
        <v>108</v>
      </c>
      <c r="D16" s="96"/>
      <c r="E16" s="96"/>
      <c r="F16" s="54"/>
      <c r="G16" s="54"/>
      <c r="H16" s="54"/>
    </row>
    <row r="17" spans="1:8" s="50" customFormat="1" ht="33" customHeight="1" x14ac:dyDescent="0.25">
      <c r="A17" s="347" t="s">
        <v>119</v>
      </c>
      <c r="B17" s="355" t="s">
        <v>120</v>
      </c>
      <c r="C17" s="95" t="s">
        <v>105</v>
      </c>
      <c r="D17" s="96"/>
      <c r="E17" s="96"/>
      <c r="F17" s="54"/>
      <c r="G17" s="54"/>
      <c r="H17" s="54"/>
    </row>
    <row r="18" spans="1:8" s="50" customFormat="1" ht="33" customHeight="1" x14ac:dyDescent="0.25">
      <c r="A18" s="357"/>
      <c r="B18" s="356"/>
      <c r="C18" s="95" t="s">
        <v>108</v>
      </c>
      <c r="D18" s="96"/>
      <c r="E18" s="96"/>
      <c r="F18" s="54"/>
      <c r="G18" s="54"/>
      <c r="H18" s="54"/>
    </row>
    <row r="19" spans="1:8" s="50" customFormat="1" ht="33" customHeight="1" x14ac:dyDescent="0.25">
      <c r="A19" s="347" t="s">
        <v>121</v>
      </c>
      <c r="B19" s="355" t="s">
        <v>122</v>
      </c>
      <c r="C19" s="95" t="s">
        <v>105</v>
      </c>
      <c r="D19" s="96"/>
      <c r="E19" s="96"/>
      <c r="F19" s="54"/>
      <c r="G19" s="54"/>
      <c r="H19" s="54"/>
    </row>
    <row r="20" spans="1:8" s="50" customFormat="1" ht="33" customHeight="1" x14ac:dyDescent="0.25">
      <c r="A20" s="357"/>
      <c r="B20" s="356"/>
      <c r="C20" s="95" t="s">
        <v>108</v>
      </c>
      <c r="D20" s="96"/>
      <c r="E20" s="96"/>
      <c r="F20" s="54"/>
      <c r="G20" s="54"/>
      <c r="H20" s="54"/>
    </row>
    <row r="21" spans="1:8" s="50" customFormat="1" ht="33" customHeight="1" x14ac:dyDescent="0.25">
      <c r="A21" s="347" t="s">
        <v>123</v>
      </c>
      <c r="B21" s="355" t="s">
        <v>124</v>
      </c>
      <c r="C21" s="95" t="s">
        <v>105</v>
      </c>
      <c r="D21" s="96"/>
      <c r="E21" s="96"/>
      <c r="F21" s="54"/>
      <c r="G21" s="54"/>
      <c r="H21" s="54"/>
    </row>
    <row r="22" spans="1:8" s="50" customFormat="1" ht="33" customHeight="1" x14ac:dyDescent="0.25">
      <c r="A22" s="357"/>
      <c r="B22" s="356"/>
      <c r="C22" s="95" t="s">
        <v>108</v>
      </c>
      <c r="D22" s="96"/>
      <c r="E22" s="96"/>
      <c r="F22" s="54"/>
      <c r="G22" s="54"/>
      <c r="H22" s="54"/>
    </row>
    <row r="23" spans="1:8" s="50" customFormat="1" ht="33" customHeight="1" x14ac:dyDescent="0.25">
      <c r="A23" s="347" t="s">
        <v>125</v>
      </c>
      <c r="B23" s="355" t="s">
        <v>126</v>
      </c>
      <c r="C23" s="95" t="s">
        <v>105</v>
      </c>
      <c r="D23" s="96"/>
      <c r="E23" s="96"/>
      <c r="F23" s="54"/>
      <c r="G23" s="54"/>
      <c r="H23" s="54"/>
    </row>
    <row r="24" spans="1:8" s="50" customFormat="1" ht="33" customHeight="1" x14ac:dyDescent="0.25">
      <c r="A24" s="357"/>
      <c r="B24" s="356"/>
      <c r="C24" s="95" t="s">
        <v>108</v>
      </c>
      <c r="D24" s="96"/>
      <c r="E24" s="96"/>
      <c r="F24" s="54"/>
      <c r="G24" s="54"/>
      <c r="H24" s="54"/>
    </row>
    <row r="25" spans="1:8" s="50" customFormat="1" ht="33" customHeight="1" x14ac:dyDescent="0.25">
      <c r="A25" s="347" t="s">
        <v>127</v>
      </c>
      <c r="B25" s="355" t="s">
        <v>128</v>
      </c>
      <c r="C25" s="95" t="s">
        <v>105</v>
      </c>
      <c r="D25" s="96"/>
      <c r="E25" s="96"/>
      <c r="F25" s="54"/>
      <c r="G25" s="224"/>
      <c r="H25" s="224"/>
    </row>
    <row r="26" spans="1:8" s="50" customFormat="1" ht="33" customHeight="1" x14ac:dyDescent="0.25">
      <c r="A26" s="357"/>
      <c r="B26" s="356"/>
      <c r="C26" s="95" t="s">
        <v>108</v>
      </c>
      <c r="D26" s="96"/>
      <c r="E26" s="96"/>
      <c r="F26" s="54"/>
      <c r="G26" s="54"/>
      <c r="H26" s="54"/>
    </row>
    <row r="27" spans="1:8" s="50" customFormat="1" ht="33" customHeight="1" x14ac:dyDescent="0.25">
      <c r="A27" s="347" t="s">
        <v>129</v>
      </c>
      <c r="B27" s="355" t="s">
        <v>130</v>
      </c>
      <c r="C27" s="95" t="s">
        <v>105</v>
      </c>
      <c r="D27" s="96"/>
      <c r="E27" s="96"/>
      <c r="F27" s="54"/>
      <c r="G27" s="54"/>
      <c r="H27" s="54"/>
    </row>
    <row r="28" spans="1:8" s="50" customFormat="1" ht="33" customHeight="1" x14ac:dyDescent="0.25">
      <c r="A28" s="357"/>
      <c r="B28" s="356"/>
      <c r="C28" s="95" t="s">
        <v>108</v>
      </c>
      <c r="D28" s="96"/>
      <c r="E28" s="96"/>
      <c r="F28" s="54"/>
      <c r="G28" s="54"/>
      <c r="H28" s="54"/>
    </row>
    <row r="29" spans="1:8" s="50" customFormat="1" ht="33" customHeight="1" x14ac:dyDescent="0.25">
      <c r="A29" s="347" t="s">
        <v>131</v>
      </c>
      <c r="B29" s="355" t="s">
        <v>132</v>
      </c>
      <c r="C29" s="95" t="s">
        <v>105</v>
      </c>
      <c r="D29" s="96"/>
      <c r="E29" s="96"/>
      <c r="F29" s="54"/>
      <c r="G29" s="54"/>
      <c r="H29" s="54"/>
    </row>
    <row r="30" spans="1:8" s="50" customFormat="1" ht="33" customHeight="1" x14ac:dyDescent="0.25">
      <c r="A30" s="357"/>
      <c r="B30" s="356"/>
      <c r="C30" s="95" t="s">
        <v>108</v>
      </c>
      <c r="D30" s="96"/>
      <c r="E30" s="96"/>
      <c r="F30" s="54"/>
      <c r="G30" s="54"/>
      <c r="H30" s="54"/>
    </row>
    <row r="31" spans="1:8" s="50" customFormat="1" ht="33" customHeight="1" x14ac:dyDescent="0.25">
      <c r="A31" s="347" t="s">
        <v>133</v>
      </c>
      <c r="B31" s="355" t="s">
        <v>134</v>
      </c>
      <c r="C31" s="95" t="s">
        <v>105</v>
      </c>
      <c r="D31" s="96"/>
      <c r="E31" s="96"/>
      <c r="F31" s="54"/>
      <c r="G31" s="54"/>
      <c r="H31" s="54"/>
    </row>
    <row r="32" spans="1:8" s="50" customFormat="1" ht="33" customHeight="1" x14ac:dyDescent="0.25">
      <c r="A32" s="357"/>
      <c r="B32" s="356"/>
      <c r="C32" s="95" t="s">
        <v>108</v>
      </c>
      <c r="D32" s="96"/>
      <c r="E32" s="96"/>
      <c r="F32" s="54"/>
      <c r="G32" s="54"/>
      <c r="H32" s="54"/>
    </row>
    <row r="33" spans="1:8" s="50" customFormat="1" ht="33" customHeight="1" x14ac:dyDescent="0.25">
      <c r="A33" s="347" t="s">
        <v>135</v>
      </c>
      <c r="B33" s="355" t="s">
        <v>136</v>
      </c>
      <c r="C33" s="95" t="s">
        <v>105</v>
      </c>
      <c r="D33" s="96"/>
      <c r="E33" s="96"/>
      <c r="F33" s="54"/>
      <c r="G33" s="54"/>
      <c r="H33" s="54"/>
    </row>
    <row r="34" spans="1:8" s="50" customFormat="1" ht="33" customHeight="1" x14ac:dyDescent="0.25">
      <c r="A34" s="357"/>
      <c r="B34" s="356"/>
      <c r="C34" s="95" t="s">
        <v>108</v>
      </c>
      <c r="D34" s="96"/>
      <c r="E34" s="96"/>
      <c r="F34" s="54"/>
      <c r="G34" s="54"/>
      <c r="H34" s="54"/>
    </row>
    <row r="35" spans="1:8" s="50" customFormat="1" ht="33" customHeight="1" x14ac:dyDescent="0.25">
      <c r="A35" s="58" t="s">
        <v>137</v>
      </c>
      <c r="B35" s="133" t="s">
        <v>138</v>
      </c>
      <c r="C35" s="95" t="s">
        <v>105</v>
      </c>
      <c r="D35" s="96"/>
      <c r="E35" s="96"/>
      <c r="F35" s="54"/>
      <c r="G35" s="54"/>
      <c r="H35" s="54"/>
    </row>
    <row r="36" spans="1:8" s="50" customFormat="1" ht="33" customHeight="1" x14ac:dyDescent="0.25">
      <c r="A36" s="347" t="s">
        <v>139</v>
      </c>
      <c r="B36" s="355" t="s">
        <v>140</v>
      </c>
      <c r="C36" s="95" t="s">
        <v>105</v>
      </c>
      <c r="D36" s="96"/>
      <c r="E36" s="96"/>
      <c r="F36" s="54"/>
      <c r="G36" s="54"/>
      <c r="H36" s="54"/>
    </row>
    <row r="37" spans="1:8" s="50" customFormat="1" ht="33" customHeight="1" x14ac:dyDescent="0.25">
      <c r="A37" s="357"/>
      <c r="B37" s="356"/>
      <c r="C37" s="95" t="s">
        <v>108</v>
      </c>
      <c r="D37" s="96"/>
      <c r="E37" s="96"/>
      <c r="F37" s="54"/>
      <c r="G37" s="54"/>
      <c r="H37" s="54"/>
    </row>
    <row r="38" spans="1:8" s="50" customFormat="1" ht="33" customHeight="1" x14ac:dyDescent="0.25">
      <c r="A38" s="347" t="s">
        <v>141</v>
      </c>
      <c r="B38" s="355" t="s">
        <v>142</v>
      </c>
      <c r="C38" s="95" t="s">
        <v>105</v>
      </c>
      <c r="D38" s="96"/>
      <c r="E38" s="96"/>
      <c r="F38" s="54"/>
      <c r="G38" s="54"/>
      <c r="H38" s="54"/>
    </row>
    <row r="39" spans="1:8" s="50" customFormat="1" ht="33" customHeight="1" x14ac:dyDescent="0.25">
      <c r="A39" s="357"/>
      <c r="B39" s="356"/>
      <c r="C39" s="95" t="s">
        <v>108</v>
      </c>
      <c r="D39" s="96"/>
      <c r="E39" s="96"/>
      <c r="F39" s="54"/>
      <c r="G39" s="54"/>
      <c r="H39" s="54"/>
    </row>
    <row r="40" spans="1:8" s="50" customFormat="1" ht="33" customHeight="1" x14ac:dyDescent="0.25">
      <c r="A40" s="347" t="s">
        <v>143</v>
      </c>
      <c r="B40" s="355" t="s">
        <v>144</v>
      </c>
      <c r="C40" s="95" t="s">
        <v>105</v>
      </c>
      <c r="D40" s="96"/>
      <c r="E40" s="96"/>
      <c r="F40" s="54"/>
      <c r="G40" s="54"/>
      <c r="H40" s="54"/>
    </row>
    <row r="41" spans="1:8" s="50" customFormat="1" ht="33" customHeight="1" x14ac:dyDescent="0.25">
      <c r="A41" s="357"/>
      <c r="B41" s="356"/>
      <c r="C41" s="95" t="s">
        <v>108</v>
      </c>
      <c r="D41" s="96"/>
      <c r="E41" s="96"/>
      <c r="F41" s="54"/>
      <c r="G41" s="54"/>
      <c r="H41" s="54"/>
    </row>
    <row r="42" spans="1:8" s="50" customFormat="1" ht="33" customHeight="1" x14ac:dyDescent="0.25">
      <c r="A42" s="347" t="s">
        <v>145</v>
      </c>
      <c r="B42" s="358" t="s">
        <v>146</v>
      </c>
      <c r="C42" s="95" t="s">
        <v>105</v>
      </c>
      <c r="D42" s="96" t="s">
        <v>112</v>
      </c>
      <c r="E42" s="96" t="s">
        <v>112</v>
      </c>
      <c r="F42" s="54"/>
      <c r="G42" s="54"/>
      <c r="H42" s="54"/>
    </row>
    <row r="43" spans="1:8" s="50" customFormat="1" ht="33" customHeight="1" x14ac:dyDescent="0.25">
      <c r="A43" s="357"/>
      <c r="B43" s="359"/>
      <c r="C43" s="95" t="s">
        <v>108</v>
      </c>
      <c r="D43" s="96"/>
      <c r="E43" s="96"/>
      <c r="F43" s="54"/>
      <c r="G43" s="54"/>
      <c r="H43" s="54"/>
    </row>
    <row r="44" spans="1:8" s="50" customFormat="1" ht="33" customHeight="1" x14ac:dyDescent="0.25">
      <c r="A44" s="347" t="s">
        <v>147</v>
      </c>
      <c r="B44" s="355" t="s">
        <v>148</v>
      </c>
      <c r="C44" s="95" t="s">
        <v>105</v>
      </c>
      <c r="D44" s="96"/>
      <c r="E44" s="96"/>
      <c r="F44" s="54"/>
      <c r="G44" s="54"/>
      <c r="H44" s="54"/>
    </row>
    <row r="45" spans="1:8" s="50" customFormat="1" ht="33" customHeight="1" x14ac:dyDescent="0.25">
      <c r="A45" s="357"/>
      <c r="B45" s="356"/>
      <c r="C45" s="95" t="s">
        <v>108</v>
      </c>
      <c r="D45" s="96"/>
      <c r="E45" s="96"/>
      <c r="F45" s="54"/>
      <c r="G45" s="54"/>
      <c r="H45" s="54"/>
    </row>
    <row r="46" spans="1:8" s="50" customFormat="1" ht="33" customHeight="1" x14ac:dyDescent="0.25">
      <c r="A46" s="347" t="s">
        <v>149</v>
      </c>
      <c r="B46" s="355" t="s">
        <v>150</v>
      </c>
      <c r="C46" s="95" t="s">
        <v>105</v>
      </c>
      <c r="D46" s="96"/>
      <c r="E46" s="96"/>
      <c r="F46" s="54"/>
      <c r="G46" s="54"/>
      <c r="H46" s="54"/>
    </row>
    <row r="47" spans="1:8" s="50" customFormat="1" ht="33" customHeight="1" x14ac:dyDescent="0.25">
      <c r="A47" s="357"/>
      <c r="B47" s="356"/>
      <c r="C47" s="95" t="s">
        <v>108</v>
      </c>
      <c r="D47" s="96"/>
      <c r="E47" s="96"/>
      <c r="F47" s="54"/>
      <c r="G47" s="54"/>
      <c r="H47" s="54"/>
    </row>
    <row r="48" spans="1:8" s="64" customFormat="1" ht="22.5" customHeight="1" x14ac:dyDescent="0.25">
      <c r="A48" s="59"/>
      <c r="B48" s="60"/>
      <c r="C48" s="61"/>
      <c r="D48" s="62"/>
      <c r="E48" s="62"/>
      <c r="F48" s="63"/>
      <c r="G48" s="63"/>
      <c r="H48" s="63"/>
    </row>
    <row r="49" spans="1:8" s="50" customFormat="1" ht="48" customHeight="1" x14ac:dyDescent="0.25">
      <c r="A49" s="58" t="s">
        <v>151</v>
      </c>
      <c r="B49" s="65" t="s">
        <v>152</v>
      </c>
      <c r="C49" s="51" t="s">
        <v>153</v>
      </c>
      <c r="D49" s="52"/>
      <c r="E49" s="52"/>
      <c r="F49" s="54"/>
      <c r="G49" s="54"/>
      <c r="H49" s="54"/>
    </row>
    <row r="50" spans="1:8" s="50" customFormat="1" ht="28.5" customHeight="1" x14ac:dyDescent="0.25">
      <c r="A50" s="58"/>
      <c r="B50" s="167" t="s">
        <v>279</v>
      </c>
      <c r="C50" s="51"/>
      <c r="D50" s="52"/>
      <c r="E50" s="52"/>
      <c r="F50" s="54"/>
      <c r="G50" s="54"/>
      <c r="H50" s="54"/>
    </row>
    <row r="51" spans="1:8" s="50" customFormat="1" ht="35.25" customHeight="1" x14ac:dyDescent="0.25">
      <c r="A51" s="58"/>
      <c r="B51" s="236" t="s">
        <v>142</v>
      </c>
      <c r="C51" s="51" t="s">
        <v>156</v>
      </c>
      <c r="D51" s="52"/>
      <c r="E51" s="52"/>
      <c r="F51" s="162">
        <v>509.39</v>
      </c>
      <c r="G51" s="54"/>
      <c r="H51" s="162"/>
    </row>
    <row r="52" spans="1:8" s="50" customFormat="1" ht="15" customHeight="1" x14ac:dyDescent="0.25">
      <c r="A52" s="58"/>
      <c r="B52" s="65"/>
      <c r="C52" s="51"/>
      <c r="D52" s="52"/>
      <c r="E52" s="52"/>
      <c r="F52" s="54"/>
      <c r="G52" s="54"/>
      <c r="H52" s="162"/>
    </row>
    <row r="53" spans="1:8" s="50" customFormat="1" ht="21.75" customHeight="1" x14ac:dyDescent="0.25">
      <c r="A53" s="58"/>
      <c r="B53" s="167" t="s">
        <v>154</v>
      </c>
      <c r="C53" s="51"/>
      <c r="D53" s="52"/>
      <c r="E53" s="52"/>
      <c r="F53" s="54"/>
      <c r="G53" s="54"/>
      <c r="H53" s="162"/>
    </row>
    <row r="54" spans="1:8" s="50" customFormat="1" ht="20.25" customHeight="1" x14ac:dyDescent="0.25">
      <c r="A54" s="58"/>
      <c r="B54" s="29" t="s">
        <v>155</v>
      </c>
      <c r="C54" s="51" t="s">
        <v>156</v>
      </c>
      <c r="D54" s="52" t="s">
        <v>112</v>
      </c>
      <c r="E54" s="52" t="s">
        <v>112</v>
      </c>
      <c r="F54" s="54">
        <v>42649</v>
      </c>
      <c r="G54" s="162"/>
      <c r="H54" s="162"/>
    </row>
    <row r="55" spans="1:8" s="50" customFormat="1" ht="20.25" customHeight="1" x14ac:dyDescent="0.25">
      <c r="A55" s="58"/>
      <c r="B55" s="29" t="s">
        <v>157</v>
      </c>
      <c r="C55" s="51" t="s">
        <v>156</v>
      </c>
      <c r="D55" s="52" t="s">
        <v>112</v>
      </c>
      <c r="E55" s="52" t="s">
        <v>112</v>
      </c>
      <c r="F55" s="54"/>
      <c r="G55" s="162"/>
      <c r="H55" s="162"/>
    </row>
    <row r="56" spans="1:8" s="50" customFormat="1" ht="20.25" customHeight="1" x14ac:dyDescent="0.25">
      <c r="A56" s="58"/>
      <c r="B56" s="29" t="s">
        <v>158</v>
      </c>
      <c r="C56" s="51" t="s">
        <v>156</v>
      </c>
      <c r="D56" s="52" t="s">
        <v>112</v>
      </c>
      <c r="E56" s="52" t="s">
        <v>112</v>
      </c>
      <c r="F56" s="54">
        <v>22560</v>
      </c>
      <c r="G56" s="162"/>
      <c r="H56" s="162"/>
    </row>
    <row r="57" spans="1:8" s="50" customFormat="1" ht="20.25" customHeight="1" x14ac:dyDescent="0.25">
      <c r="A57" s="58"/>
      <c r="B57" s="29" t="s">
        <v>159</v>
      </c>
      <c r="C57" s="51" t="s">
        <v>156</v>
      </c>
      <c r="D57" s="52" t="s">
        <v>112</v>
      </c>
      <c r="E57" s="52" t="s">
        <v>112</v>
      </c>
      <c r="F57" s="54">
        <v>28815</v>
      </c>
      <c r="G57" s="162"/>
      <c r="H57" s="162"/>
    </row>
    <row r="58" spans="1:8" s="50" customFormat="1" ht="20.25" customHeight="1" x14ac:dyDescent="0.25">
      <c r="A58" s="58"/>
      <c r="B58" s="65" t="s">
        <v>292</v>
      </c>
      <c r="C58" s="286"/>
      <c r="D58" s="287"/>
      <c r="E58" s="287"/>
      <c r="F58" s="299">
        <f>F54+F55+F56+F57</f>
        <v>94024</v>
      </c>
      <c r="G58" s="162"/>
      <c r="H58" s="162"/>
    </row>
    <row r="59" spans="1:8" s="50" customFormat="1" ht="20.25" customHeight="1" x14ac:dyDescent="0.25">
      <c r="A59" s="58"/>
      <c r="B59" s="167" t="s">
        <v>160</v>
      </c>
      <c r="C59" s="51"/>
      <c r="D59" s="52"/>
      <c r="E59" s="52"/>
      <c r="F59" s="53"/>
      <c r="G59" s="162"/>
      <c r="H59" s="162"/>
    </row>
    <row r="60" spans="1:8" s="50" customFormat="1" ht="20.25" customHeight="1" x14ac:dyDescent="0.25">
      <c r="A60" s="58"/>
      <c r="B60" s="29" t="s">
        <v>155</v>
      </c>
      <c r="C60" s="51" t="s">
        <v>156</v>
      </c>
      <c r="D60" s="52" t="s">
        <v>112</v>
      </c>
      <c r="E60" s="52" t="s">
        <v>112</v>
      </c>
      <c r="F60" s="309">
        <v>97608</v>
      </c>
      <c r="G60" s="162"/>
      <c r="H60" s="162"/>
    </row>
    <row r="61" spans="1:8" s="50" customFormat="1" ht="20.25" customHeight="1" x14ac:dyDescent="0.25">
      <c r="A61" s="58"/>
      <c r="B61" s="29" t="s">
        <v>157</v>
      </c>
      <c r="C61" s="51" t="s">
        <v>156</v>
      </c>
      <c r="D61" s="52" t="s">
        <v>112</v>
      </c>
      <c r="E61" s="52" t="s">
        <v>112</v>
      </c>
      <c r="F61" s="309"/>
      <c r="G61" s="162"/>
      <c r="H61" s="162"/>
    </row>
    <row r="62" spans="1:8" s="50" customFormat="1" ht="20.25" customHeight="1" x14ac:dyDescent="0.25">
      <c r="A62" s="58"/>
      <c r="B62" s="29" t="s">
        <v>158</v>
      </c>
      <c r="C62" s="51" t="s">
        <v>156</v>
      </c>
      <c r="D62" s="52" t="s">
        <v>112</v>
      </c>
      <c r="E62" s="52" t="s">
        <v>112</v>
      </c>
      <c r="F62" s="309">
        <v>23149</v>
      </c>
      <c r="G62" s="162"/>
      <c r="H62" s="162"/>
    </row>
    <row r="63" spans="1:8" s="50" customFormat="1" ht="20.25" customHeight="1" x14ac:dyDescent="0.25">
      <c r="A63" s="58"/>
      <c r="B63" s="29" t="s">
        <v>159</v>
      </c>
      <c r="C63" s="51" t="s">
        <v>156</v>
      </c>
      <c r="D63" s="52" t="s">
        <v>112</v>
      </c>
      <c r="E63" s="52" t="s">
        <v>112</v>
      </c>
      <c r="F63" s="309">
        <v>16168</v>
      </c>
      <c r="G63" s="162"/>
      <c r="H63" s="162"/>
    </row>
    <row r="64" spans="1:8" s="50" customFormat="1" ht="20.25" customHeight="1" x14ac:dyDescent="0.25">
      <c r="A64" s="58"/>
      <c r="B64" s="65" t="s">
        <v>292</v>
      </c>
      <c r="C64" s="286"/>
      <c r="D64" s="287"/>
      <c r="E64" s="287"/>
      <c r="F64" s="298">
        <f>F60+F61+F62+F63</f>
        <v>136925</v>
      </c>
      <c r="G64" s="162"/>
      <c r="H64" s="162"/>
    </row>
    <row r="65" spans="1:8" s="50" customFormat="1" ht="20.25" customHeight="1" x14ac:dyDescent="0.25">
      <c r="A65" s="58"/>
      <c r="B65" s="167" t="s">
        <v>161</v>
      </c>
      <c r="C65" s="51"/>
      <c r="D65" s="52"/>
      <c r="E65" s="52"/>
      <c r="F65" s="53"/>
      <c r="G65" s="162"/>
      <c r="H65" s="162"/>
    </row>
    <row r="66" spans="1:8" s="50" customFormat="1" ht="20.25" customHeight="1" x14ac:dyDescent="0.25">
      <c r="A66" s="58"/>
      <c r="B66" s="29" t="s">
        <v>155</v>
      </c>
      <c r="C66" s="51" t="s">
        <v>156</v>
      </c>
      <c r="D66" s="52" t="s">
        <v>112</v>
      </c>
      <c r="E66" s="52" t="s">
        <v>112</v>
      </c>
      <c r="F66" s="162">
        <v>36221</v>
      </c>
      <c r="G66" s="162"/>
      <c r="H66" s="162"/>
    </row>
    <row r="67" spans="1:8" s="50" customFormat="1" ht="20.25" customHeight="1" x14ac:dyDescent="0.25">
      <c r="A67" s="58"/>
      <c r="B67" s="29" t="s">
        <v>157</v>
      </c>
      <c r="C67" s="51" t="s">
        <v>156</v>
      </c>
      <c r="D67" s="52" t="s">
        <v>112</v>
      </c>
      <c r="E67" s="52" t="s">
        <v>112</v>
      </c>
      <c r="F67" s="162"/>
      <c r="G67" s="162"/>
      <c r="H67" s="162"/>
    </row>
    <row r="68" spans="1:8" s="50" customFormat="1" ht="20.25" customHeight="1" x14ac:dyDescent="0.25">
      <c r="A68" s="58"/>
      <c r="B68" s="29" t="s">
        <v>158</v>
      </c>
      <c r="C68" s="51" t="s">
        <v>156</v>
      </c>
      <c r="D68" s="52" t="s">
        <v>112</v>
      </c>
      <c r="E68" s="52" t="s">
        <v>112</v>
      </c>
      <c r="F68" s="162">
        <v>14337</v>
      </c>
      <c r="G68" s="162"/>
      <c r="H68" s="162"/>
    </row>
    <row r="69" spans="1:8" s="50" customFormat="1" ht="20.25" customHeight="1" x14ac:dyDescent="0.25">
      <c r="A69" s="58"/>
      <c r="B69" s="29" t="s">
        <v>159</v>
      </c>
      <c r="C69" s="51" t="s">
        <v>156</v>
      </c>
      <c r="D69" s="52" t="s">
        <v>112</v>
      </c>
      <c r="E69" s="52" t="s">
        <v>112</v>
      </c>
      <c r="F69" s="54"/>
      <c r="G69" s="162"/>
      <c r="H69" s="162"/>
    </row>
    <row r="70" spans="1:8" s="50" customFormat="1" ht="20.25" customHeight="1" x14ac:dyDescent="0.25">
      <c r="A70" s="58"/>
      <c r="B70" s="65" t="s">
        <v>292</v>
      </c>
      <c r="C70" s="286"/>
      <c r="D70" s="287"/>
      <c r="E70" s="287"/>
      <c r="F70" s="299">
        <f>F66+F67+F68+F69</f>
        <v>50558</v>
      </c>
      <c r="G70" s="162"/>
      <c r="H70" s="162"/>
    </row>
    <row r="71" spans="1:8" s="50" customFormat="1" ht="20.25" customHeight="1" x14ac:dyDescent="0.25">
      <c r="A71" s="58"/>
      <c r="B71" s="167" t="s">
        <v>162</v>
      </c>
      <c r="C71" s="51"/>
      <c r="D71" s="52"/>
      <c r="E71" s="52"/>
      <c r="F71" s="53"/>
      <c r="G71" s="162"/>
      <c r="H71" s="162"/>
    </row>
    <row r="72" spans="1:8" s="50" customFormat="1" ht="20.25" customHeight="1" x14ac:dyDescent="0.25">
      <c r="A72" s="58"/>
      <c r="B72" s="29" t="s">
        <v>155</v>
      </c>
      <c r="C72" s="51" t="s">
        <v>156</v>
      </c>
      <c r="D72" s="52" t="s">
        <v>112</v>
      </c>
      <c r="E72" s="52" t="s">
        <v>112</v>
      </c>
      <c r="F72" s="309">
        <v>16046</v>
      </c>
      <c r="G72" s="162"/>
      <c r="H72" s="162"/>
    </row>
    <row r="73" spans="1:8" s="50" customFormat="1" ht="20.25" customHeight="1" x14ac:dyDescent="0.25">
      <c r="A73" s="58"/>
      <c r="B73" s="29" t="s">
        <v>157</v>
      </c>
      <c r="C73" s="51" t="s">
        <v>156</v>
      </c>
      <c r="D73" s="52" t="s">
        <v>112</v>
      </c>
      <c r="E73" s="52" t="s">
        <v>112</v>
      </c>
      <c r="F73" s="297"/>
      <c r="G73" s="162"/>
      <c r="H73" s="162"/>
    </row>
    <row r="74" spans="1:8" s="50" customFormat="1" ht="20.25" customHeight="1" x14ac:dyDescent="0.25">
      <c r="A74" s="58"/>
      <c r="B74" s="29" t="s">
        <v>158</v>
      </c>
      <c r="C74" s="51" t="s">
        <v>156</v>
      </c>
      <c r="D74" s="52" t="s">
        <v>112</v>
      </c>
      <c r="E74" s="52" t="s">
        <v>112</v>
      </c>
      <c r="F74" s="297"/>
      <c r="G74" s="162"/>
      <c r="H74" s="162"/>
    </row>
    <row r="75" spans="1:8" s="50" customFormat="1" ht="20.25" customHeight="1" x14ac:dyDescent="0.25">
      <c r="A75" s="58"/>
      <c r="B75" s="29" t="s">
        <v>159</v>
      </c>
      <c r="C75" s="51" t="s">
        <v>156</v>
      </c>
      <c r="D75" s="52" t="s">
        <v>112</v>
      </c>
      <c r="E75" s="52" t="s">
        <v>112</v>
      </c>
      <c r="F75" s="309">
        <v>11619</v>
      </c>
      <c r="G75" s="162"/>
      <c r="H75" s="162"/>
    </row>
    <row r="76" spans="1:8" s="50" customFormat="1" ht="20.25" customHeight="1" x14ac:dyDescent="0.25">
      <c r="A76" s="58"/>
      <c r="B76" s="65" t="s">
        <v>292</v>
      </c>
      <c r="C76" s="286"/>
      <c r="D76" s="287" t="s">
        <v>112</v>
      </c>
      <c r="E76" s="287" t="s">
        <v>112</v>
      </c>
      <c r="F76" s="298">
        <f>F72+F73+F74+F75</f>
        <v>27665</v>
      </c>
      <c r="G76" s="162"/>
      <c r="H76" s="162"/>
    </row>
    <row r="77" spans="1:8" s="50" customFormat="1" ht="20.25" customHeight="1" x14ac:dyDescent="0.25">
      <c r="A77" s="58"/>
      <c r="B77" s="65" t="s">
        <v>163</v>
      </c>
      <c r="C77" s="51"/>
      <c r="D77" s="52"/>
      <c r="E77" s="52"/>
      <c r="F77" s="53" t="s">
        <v>272</v>
      </c>
      <c r="G77" s="162"/>
      <c r="H77" s="162"/>
    </row>
    <row r="78" spans="1:8" s="50" customFormat="1" ht="20.25" customHeight="1" x14ac:dyDescent="0.25">
      <c r="A78" s="58"/>
      <c r="B78" s="29" t="s">
        <v>155</v>
      </c>
      <c r="C78" s="51" t="s">
        <v>156</v>
      </c>
      <c r="D78" s="52" t="s">
        <v>112</v>
      </c>
      <c r="E78" s="52" t="s">
        <v>112</v>
      </c>
      <c r="F78" s="53"/>
      <c r="G78" s="162"/>
      <c r="H78" s="162"/>
    </row>
    <row r="79" spans="1:8" s="50" customFormat="1" ht="20.25" customHeight="1" x14ac:dyDescent="0.25">
      <c r="A79" s="58"/>
      <c r="B79" s="29" t="s">
        <v>157</v>
      </c>
      <c r="C79" s="51" t="s">
        <v>156</v>
      </c>
      <c r="D79" s="52" t="s">
        <v>112</v>
      </c>
      <c r="E79" s="52" t="s">
        <v>112</v>
      </c>
      <c r="F79" s="53"/>
      <c r="G79" s="162"/>
      <c r="H79" s="162"/>
    </row>
    <row r="80" spans="1:8" s="50" customFormat="1" ht="20.25" customHeight="1" x14ac:dyDescent="0.25">
      <c r="A80" s="58"/>
      <c r="B80" s="29" t="s">
        <v>158</v>
      </c>
      <c r="C80" s="51" t="s">
        <v>156</v>
      </c>
      <c r="D80" s="52" t="s">
        <v>112</v>
      </c>
      <c r="E80" s="52" t="s">
        <v>112</v>
      </c>
      <c r="F80" s="53"/>
      <c r="G80" s="162"/>
      <c r="H80" s="162"/>
    </row>
    <row r="81" spans="1:8" s="50" customFormat="1" ht="20.25" customHeight="1" x14ac:dyDescent="0.25">
      <c r="A81" s="58"/>
      <c r="B81" s="29" t="s">
        <v>159</v>
      </c>
      <c r="C81" s="51" t="s">
        <v>156</v>
      </c>
      <c r="D81" s="52" t="s">
        <v>112</v>
      </c>
      <c r="E81" s="52" t="s">
        <v>112</v>
      </c>
      <c r="F81" s="53"/>
      <c r="G81" s="162"/>
      <c r="H81" s="162"/>
    </row>
    <row r="82" spans="1:8" s="50" customFormat="1" ht="20.25" customHeight="1" x14ac:dyDescent="0.25">
      <c r="A82" s="58"/>
      <c r="B82" s="65" t="s">
        <v>292</v>
      </c>
      <c r="C82" s="286"/>
      <c r="D82" s="287"/>
      <c r="E82" s="287"/>
      <c r="F82" s="299">
        <f>F78+F79+F80+F81</f>
        <v>0</v>
      </c>
      <c r="G82" s="162"/>
      <c r="H82" s="162"/>
    </row>
    <row r="83" spans="1:8" s="50" customFormat="1" ht="20.25" customHeight="1" x14ac:dyDescent="0.25">
      <c r="A83" s="58"/>
      <c r="B83" s="167" t="s">
        <v>164</v>
      </c>
      <c r="C83" s="51"/>
      <c r="D83" s="52"/>
      <c r="E83" s="52"/>
      <c r="F83" s="53"/>
      <c r="G83" s="162"/>
      <c r="H83" s="162"/>
    </row>
    <row r="84" spans="1:8" s="50" customFormat="1" ht="20.25" customHeight="1" x14ac:dyDescent="0.25">
      <c r="A84" s="58"/>
      <c r="B84" s="29" t="s">
        <v>165</v>
      </c>
      <c r="C84" s="51" t="s">
        <v>156</v>
      </c>
      <c r="D84" s="52" t="s">
        <v>112</v>
      </c>
      <c r="E84" s="52" t="s">
        <v>112</v>
      </c>
      <c r="F84" s="309">
        <v>3532</v>
      </c>
      <c r="G84" s="162"/>
      <c r="H84" s="162"/>
    </row>
    <row r="85" spans="1:8" s="50" customFormat="1" ht="20.25" customHeight="1" x14ac:dyDescent="0.25">
      <c r="A85" s="58"/>
      <c r="B85" s="167" t="s">
        <v>166</v>
      </c>
      <c r="C85" s="51"/>
      <c r="D85" s="52"/>
      <c r="E85" s="52"/>
      <c r="F85" s="297"/>
      <c r="G85" s="162"/>
      <c r="H85" s="162"/>
    </row>
    <row r="86" spans="1:8" s="50" customFormat="1" ht="20.25" customHeight="1" x14ac:dyDescent="0.25">
      <c r="A86" s="58"/>
      <c r="B86" s="29" t="s">
        <v>155</v>
      </c>
      <c r="C86" s="51" t="s">
        <v>156</v>
      </c>
      <c r="D86" s="52"/>
      <c r="E86" s="52"/>
      <c r="F86" s="297"/>
      <c r="G86" s="162"/>
      <c r="H86" s="162"/>
    </row>
    <row r="87" spans="1:8" s="50" customFormat="1" ht="20.25" customHeight="1" x14ac:dyDescent="0.25">
      <c r="A87" s="58"/>
      <c r="B87" s="29" t="s">
        <v>157</v>
      </c>
      <c r="C87" s="51" t="s">
        <v>156</v>
      </c>
      <c r="D87" s="52"/>
      <c r="E87" s="52"/>
      <c r="F87" s="297"/>
      <c r="G87" s="162"/>
      <c r="H87" s="162"/>
    </row>
    <row r="88" spans="1:8" s="50" customFormat="1" ht="20.25" customHeight="1" x14ac:dyDescent="0.25">
      <c r="A88" s="58"/>
      <c r="B88" s="29" t="s">
        <v>158</v>
      </c>
      <c r="C88" s="51" t="s">
        <v>156</v>
      </c>
      <c r="D88" s="52"/>
      <c r="E88" s="52"/>
      <c r="F88" s="297"/>
      <c r="G88" s="162"/>
      <c r="H88" s="162"/>
    </row>
    <row r="89" spans="1:8" s="50" customFormat="1" ht="20.25" customHeight="1" x14ac:dyDescent="0.25">
      <c r="A89" s="58"/>
      <c r="B89" s="29" t="s">
        <v>159</v>
      </c>
      <c r="C89" s="51" t="s">
        <v>156</v>
      </c>
      <c r="D89" s="52"/>
      <c r="E89" s="52"/>
      <c r="F89" s="297"/>
      <c r="G89" s="162"/>
      <c r="H89" s="162"/>
    </row>
    <row r="90" spans="1:8" s="50" customFormat="1" ht="20.25" customHeight="1" x14ac:dyDescent="0.25">
      <c r="A90" s="58"/>
      <c r="B90" s="65" t="s">
        <v>292</v>
      </c>
      <c r="C90" s="51"/>
      <c r="D90" s="52"/>
      <c r="E90" s="52"/>
      <c r="F90" s="297">
        <f>F86+F87+F88+F89</f>
        <v>0</v>
      </c>
      <c r="G90" s="162"/>
      <c r="H90" s="162"/>
    </row>
    <row r="91" spans="1:8" s="50" customFormat="1" ht="20.25" customHeight="1" x14ac:dyDescent="0.25">
      <c r="A91" s="58"/>
      <c r="B91" s="167" t="s">
        <v>286</v>
      </c>
      <c r="C91" s="51"/>
      <c r="D91" s="52"/>
      <c r="E91" s="52"/>
      <c r="F91" s="297"/>
      <c r="G91" s="54"/>
      <c r="H91" s="162"/>
    </row>
    <row r="92" spans="1:8" s="50" customFormat="1" ht="20.25" customHeight="1" x14ac:dyDescent="0.25">
      <c r="A92" s="58"/>
      <c r="B92" s="29" t="s">
        <v>155</v>
      </c>
      <c r="C92" s="51" t="s">
        <v>156</v>
      </c>
      <c r="D92" s="52"/>
      <c r="E92" s="52"/>
      <c r="F92" s="309">
        <v>73128</v>
      </c>
      <c r="G92" s="54"/>
      <c r="H92" s="162"/>
    </row>
    <row r="93" spans="1:8" s="50" customFormat="1" ht="20.25" customHeight="1" x14ac:dyDescent="0.25">
      <c r="A93" s="58"/>
      <c r="B93" s="29" t="s">
        <v>157</v>
      </c>
      <c r="C93" s="51" t="s">
        <v>156</v>
      </c>
      <c r="D93" s="52"/>
      <c r="E93" s="52"/>
      <c r="F93" s="309"/>
      <c r="G93" s="54"/>
      <c r="H93" s="162"/>
    </row>
    <row r="94" spans="1:8" s="50" customFormat="1" ht="20.25" customHeight="1" x14ac:dyDescent="0.25">
      <c r="A94" s="58"/>
      <c r="B94" s="29" t="s">
        <v>158</v>
      </c>
      <c r="C94" s="51" t="s">
        <v>156</v>
      </c>
      <c r="D94" s="52"/>
      <c r="E94" s="52"/>
      <c r="F94" s="309">
        <v>30000</v>
      </c>
      <c r="G94" s="54"/>
      <c r="H94" s="162"/>
    </row>
    <row r="95" spans="1:8" s="50" customFormat="1" ht="20.25" customHeight="1" x14ac:dyDescent="0.25">
      <c r="A95" s="58"/>
      <c r="B95" s="29" t="s">
        <v>159</v>
      </c>
      <c r="C95" s="51" t="s">
        <v>156</v>
      </c>
      <c r="D95" s="52"/>
      <c r="E95" s="52"/>
      <c r="F95" s="297"/>
      <c r="G95" s="54"/>
      <c r="H95" s="162"/>
    </row>
    <row r="96" spans="1:8" s="50" customFormat="1" ht="20.25" customHeight="1" x14ac:dyDescent="0.25">
      <c r="A96" s="58"/>
      <c r="B96" s="65" t="s">
        <v>292</v>
      </c>
      <c r="C96" s="286"/>
      <c r="D96" s="287"/>
      <c r="E96" s="287"/>
      <c r="F96" s="298">
        <f>F92+F93+F94+F95</f>
        <v>103128</v>
      </c>
      <c r="G96" s="54"/>
      <c r="H96" s="162"/>
    </row>
    <row r="97" spans="1:8" s="50" customFormat="1" ht="20.25" customHeight="1" x14ac:dyDescent="0.25">
      <c r="A97" s="58"/>
      <c r="B97" s="65" t="s">
        <v>168</v>
      </c>
      <c r="C97" s="51"/>
      <c r="D97" s="52"/>
      <c r="E97" s="52"/>
      <c r="F97" s="53" t="s">
        <v>293</v>
      </c>
      <c r="G97" s="54"/>
      <c r="H97" s="162"/>
    </row>
    <row r="98" spans="1:8" s="50" customFormat="1" ht="20.25" customHeight="1" x14ac:dyDescent="0.25">
      <c r="A98" s="58"/>
      <c r="B98" s="29" t="s">
        <v>155</v>
      </c>
      <c r="C98" s="51" t="s">
        <v>156</v>
      </c>
      <c r="D98" s="52"/>
      <c r="E98" s="52"/>
      <c r="F98" s="53"/>
      <c r="G98" s="54"/>
      <c r="H98" s="162"/>
    </row>
    <row r="99" spans="1:8" s="50" customFormat="1" ht="20.25" customHeight="1" x14ac:dyDescent="0.25">
      <c r="A99" s="58"/>
      <c r="B99" s="29" t="s">
        <v>157</v>
      </c>
      <c r="C99" s="51" t="s">
        <v>156</v>
      </c>
      <c r="D99" s="52"/>
      <c r="E99" s="52"/>
      <c r="F99" s="53"/>
      <c r="G99" s="54"/>
      <c r="H99" s="162"/>
    </row>
    <row r="100" spans="1:8" s="50" customFormat="1" ht="20.25" customHeight="1" x14ac:dyDescent="0.25">
      <c r="A100" s="58"/>
      <c r="B100" s="29" t="s">
        <v>158</v>
      </c>
      <c r="C100" s="51" t="s">
        <v>156</v>
      </c>
      <c r="D100" s="52"/>
      <c r="E100" s="52"/>
      <c r="F100" s="53"/>
      <c r="G100" s="54"/>
      <c r="H100" s="162"/>
    </row>
    <row r="101" spans="1:8" s="50" customFormat="1" ht="20.25" customHeight="1" x14ac:dyDescent="0.25">
      <c r="A101" s="58"/>
      <c r="B101" s="29" t="s">
        <v>159</v>
      </c>
      <c r="C101" s="51" t="s">
        <v>156</v>
      </c>
      <c r="D101" s="52"/>
      <c r="E101" s="52"/>
      <c r="F101" s="53"/>
      <c r="G101" s="54"/>
      <c r="H101" s="162"/>
    </row>
    <row r="102" spans="1:8" s="50" customFormat="1" ht="20.25" customHeight="1" x14ac:dyDescent="0.25">
      <c r="A102" s="58"/>
      <c r="B102" s="65" t="s">
        <v>292</v>
      </c>
      <c r="C102" s="51" t="s">
        <v>156</v>
      </c>
      <c r="D102" s="52"/>
      <c r="E102" s="52"/>
      <c r="F102" s="299">
        <f>F98+F99+F100+F101</f>
        <v>0</v>
      </c>
      <c r="G102" s="54"/>
      <c r="H102" s="162"/>
    </row>
    <row r="103" spans="1:8" s="50" customFormat="1" ht="20.25" customHeight="1" x14ac:dyDescent="0.25">
      <c r="A103" s="58"/>
      <c r="B103" s="167" t="s">
        <v>169</v>
      </c>
      <c r="C103" s="51"/>
      <c r="D103" s="52"/>
      <c r="E103" s="52"/>
      <c r="F103" s="53"/>
      <c r="G103" s="54"/>
      <c r="H103" s="162"/>
    </row>
    <row r="104" spans="1:8" s="50" customFormat="1" ht="20.25" customHeight="1" x14ac:dyDescent="0.25">
      <c r="A104" s="58"/>
      <c r="B104" s="29" t="s">
        <v>155</v>
      </c>
      <c r="C104" s="51" t="s">
        <v>156</v>
      </c>
      <c r="D104" s="52"/>
      <c r="E104" s="52"/>
      <c r="F104" s="54">
        <v>101800</v>
      </c>
      <c r="G104" s="162"/>
      <c r="H104" s="162"/>
    </row>
    <row r="105" spans="1:8" s="50" customFormat="1" ht="20.25" customHeight="1" x14ac:dyDescent="0.25">
      <c r="A105" s="58"/>
      <c r="B105" s="29" t="s">
        <v>157</v>
      </c>
      <c r="C105" s="51" t="s">
        <v>156</v>
      </c>
      <c r="D105" s="52"/>
      <c r="E105" s="52"/>
      <c r="F105" s="54">
        <v>15000</v>
      </c>
      <c r="G105" s="162"/>
      <c r="H105" s="162"/>
    </row>
    <row r="106" spans="1:8" s="50" customFormat="1" ht="20.25" customHeight="1" x14ac:dyDescent="0.25">
      <c r="A106" s="58"/>
      <c r="B106" s="29" t="s">
        <v>158</v>
      </c>
      <c r="C106" s="51" t="s">
        <v>156</v>
      </c>
      <c r="D106" s="52"/>
      <c r="E106" s="52"/>
      <c r="F106" s="54">
        <v>73471</v>
      </c>
      <c r="G106" s="162"/>
      <c r="H106" s="162"/>
    </row>
    <row r="107" spans="1:8" s="50" customFormat="1" ht="20.25" customHeight="1" x14ac:dyDescent="0.25">
      <c r="A107" s="58"/>
      <c r="B107" s="29" t="s">
        <v>159</v>
      </c>
      <c r="C107" s="51" t="s">
        <v>156</v>
      </c>
      <c r="D107" s="52"/>
      <c r="E107" s="52"/>
      <c r="F107" s="54">
        <v>72200</v>
      </c>
      <c r="G107" s="162"/>
      <c r="H107" s="162"/>
    </row>
    <row r="108" spans="1:8" s="50" customFormat="1" ht="20.25" customHeight="1" x14ac:dyDescent="0.25">
      <c r="A108" s="58"/>
      <c r="B108" s="65" t="s">
        <v>292</v>
      </c>
      <c r="C108" s="286"/>
      <c r="D108" s="287"/>
      <c r="E108" s="287"/>
      <c r="F108" s="299">
        <f>F104+F105+F106+F107</f>
        <v>262471</v>
      </c>
      <c r="G108" s="162"/>
      <c r="H108" s="162"/>
    </row>
    <row r="109" spans="1:8" s="50" customFormat="1" ht="20.25" customHeight="1" x14ac:dyDescent="0.25">
      <c r="A109" s="58"/>
      <c r="B109" s="167" t="s">
        <v>231</v>
      </c>
      <c r="C109" s="51"/>
      <c r="D109" s="52"/>
      <c r="E109" s="52"/>
      <c r="F109" s="53"/>
      <c r="G109" s="162"/>
      <c r="H109" s="162"/>
    </row>
    <row r="110" spans="1:8" s="50" customFormat="1" ht="20.25" customHeight="1" x14ac:dyDescent="0.25">
      <c r="A110" s="58"/>
      <c r="B110" s="29" t="s">
        <v>155</v>
      </c>
      <c r="C110" s="51" t="s">
        <v>156</v>
      </c>
      <c r="D110" s="52"/>
      <c r="E110" s="52"/>
      <c r="F110" s="309">
        <v>15540</v>
      </c>
      <c r="G110" s="162"/>
      <c r="H110" s="162"/>
    </row>
    <row r="111" spans="1:8" s="50" customFormat="1" ht="20.25" customHeight="1" x14ac:dyDescent="0.25">
      <c r="A111" s="58"/>
      <c r="B111" s="29" t="s">
        <v>157</v>
      </c>
      <c r="C111" s="51" t="s">
        <v>156</v>
      </c>
      <c r="D111" s="52"/>
      <c r="E111" s="52"/>
      <c r="F111" s="309">
        <v>4200</v>
      </c>
      <c r="G111" s="162"/>
      <c r="H111" s="162"/>
    </row>
    <row r="112" spans="1:8" s="50" customFormat="1" ht="20.25" customHeight="1" x14ac:dyDescent="0.25">
      <c r="A112" s="58"/>
      <c r="B112" s="29" t="s">
        <v>158</v>
      </c>
      <c r="C112" s="51" t="s">
        <v>156</v>
      </c>
      <c r="D112" s="52"/>
      <c r="E112" s="52"/>
      <c r="F112" s="309">
        <v>7560</v>
      </c>
      <c r="G112" s="162"/>
      <c r="H112" s="162"/>
    </row>
    <row r="113" spans="1:8" s="50" customFormat="1" ht="20.25" customHeight="1" x14ac:dyDescent="0.25">
      <c r="A113" s="58"/>
      <c r="B113" s="29" t="s">
        <v>159</v>
      </c>
      <c r="C113" s="51" t="s">
        <v>156</v>
      </c>
      <c r="D113" s="52"/>
      <c r="E113" s="52"/>
      <c r="F113" s="309">
        <v>14700</v>
      </c>
      <c r="G113" s="162"/>
      <c r="H113" s="162"/>
    </row>
    <row r="114" spans="1:8" s="50" customFormat="1" ht="20.25" customHeight="1" x14ac:dyDescent="0.25">
      <c r="A114" s="58"/>
      <c r="B114" s="283" t="s">
        <v>292</v>
      </c>
      <c r="C114" s="284"/>
      <c r="D114" s="285"/>
      <c r="E114" s="285"/>
      <c r="F114" s="300">
        <f>F110+F111+F112+F113</f>
        <v>42000</v>
      </c>
      <c r="G114" s="162"/>
      <c r="H114" s="162"/>
    </row>
    <row r="115" spans="1:8" s="50" customFormat="1" ht="20.25" customHeight="1" x14ac:dyDescent="0.25">
      <c r="A115" s="58"/>
      <c r="B115" s="65" t="s">
        <v>232</v>
      </c>
      <c r="C115" s="51" t="s">
        <v>234</v>
      </c>
      <c r="D115" s="52"/>
      <c r="E115" s="52"/>
      <c r="F115" s="53"/>
      <c r="G115" s="162"/>
      <c r="H115" s="162"/>
    </row>
    <row r="116" spans="1:8" s="50" customFormat="1" ht="20.25" customHeight="1" x14ac:dyDescent="0.25">
      <c r="A116" s="58"/>
      <c r="B116" s="247" t="s">
        <v>177</v>
      </c>
      <c r="C116" s="51"/>
      <c r="D116" s="52"/>
      <c r="E116" s="52"/>
      <c r="F116" s="53"/>
      <c r="G116" s="162"/>
      <c r="H116" s="162"/>
    </row>
    <row r="117" spans="1:8" s="50" customFormat="1" ht="20.25" customHeight="1" x14ac:dyDescent="0.25">
      <c r="A117" s="58"/>
      <c r="B117" s="29" t="s">
        <v>155</v>
      </c>
      <c r="C117" s="51" t="s">
        <v>156</v>
      </c>
      <c r="D117" s="52"/>
      <c r="E117" s="52"/>
      <c r="F117" s="162">
        <v>5722</v>
      </c>
      <c r="G117" s="162"/>
      <c r="H117" s="162"/>
    </row>
    <row r="118" spans="1:8" s="50" customFormat="1" ht="20.25" customHeight="1" x14ac:dyDescent="0.25">
      <c r="A118" s="58"/>
      <c r="B118" s="29" t="s">
        <v>157</v>
      </c>
      <c r="C118" s="51" t="s">
        <v>156</v>
      </c>
      <c r="D118" s="52"/>
      <c r="E118" s="52"/>
      <c r="F118" s="162"/>
      <c r="G118" s="162"/>
      <c r="H118" s="162"/>
    </row>
    <row r="119" spans="1:8" s="50" customFormat="1" ht="20.25" customHeight="1" x14ac:dyDescent="0.25">
      <c r="A119" s="58"/>
      <c r="B119" s="29" t="s">
        <v>158</v>
      </c>
      <c r="C119" s="51" t="s">
        <v>156</v>
      </c>
      <c r="D119" s="52"/>
      <c r="E119" s="52"/>
      <c r="F119" s="162">
        <v>4720</v>
      </c>
      <c r="G119" s="162"/>
      <c r="H119" s="162"/>
    </row>
    <row r="120" spans="1:8" s="50" customFormat="1" ht="20.25" customHeight="1" x14ac:dyDescent="0.25">
      <c r="A120" s="58"/>
      <c r="B120" s="29" t="s">
        <v>254</v>
      </c>
      <c r="C120" s="51" t="s">
        <v>156</v>
      </c>
      <c r="D120" s="52"/>
      <c r="E120" s="52"/>
      <c r="F120" s="162"/>
      <c r="G120" s="162"/>
      <c r="H120" s="162"/>
    </row>
    <row r="121" spans="1:8" s="50" customFormat="1" ht="20.25" customHeight="1" x14ac:dyDescent="0.25">
      <c r="A121" s="58"/>
      <c r="B121" s="29" t="s">
        <v>159</v>
      </c>
      <c r="C121" s="51" t="s">
        <v>156</v>
      </c>
      <c r="D121" s="52"/>
      <c r="E121" s="52"/>
      <c r="F121" s="162">
        <v>24528</v>
      </c>
      <c r="G121" s="54"/>
      <c r="H121" s="162"/>
    </row>
    <row r="122" spans="1:8" s="50" customFormat="1" ht="20.25" customHeight="1" x14ac:dyDescent="0.25">
      <c r="A122" s="58"/>
      <c r="B122" s="65" t="s">
        <v>292</v>
      </c>
      <c r="C122" s="286"/>
      <c r="D122" s="287"/>
      <c r="E122" s="287"/>
      <c r="F122" s="299">
        <f>F117+F118+F119+F120+F121</f>
        <v>34970</v>
      </c>
      <c r="G122" s="54"/>
      <c r="H122" s="54"/>
    </row>
    <row r="123" spans="1:8" s="50" customFormat="1" ht="20.25" customHeight="1" x14ac:dyDescent="0.25">
      <c r="A123" s="58"/>
      <c r="B123" s="65" t="s">
        <v>257</v>
      </c>
      <c r="C123" s="286"/>
      <c r="D123" s="287"/>
      <c r="E123" s="287"/>
      <c r="F123" s="299">
        <f>F51+F58+F64+F70+F76+F82+F84+F90+F96+F102+F108+F114+F115+F122</f>
        <v>755782.39</v>
      </c>
      <c r="G123" s="54"/>
      <c r="H123" s="54"/>
    </row>
    <row r="124" spans="1:8" s="50" customFormat="1" ht="20.25" customHeight="1" x14ac:dyDescent="0.25">
      <c r="A124" s="58"/>
      <c r="B124" s="66" t="s">
        <v>155</v>
      </c>
      <c r="C124" s="67" t="s">
        <v>156</v>
      </c>
      <c r="D124" s="68"/>
      <c r="E124" s="68"/>
      <c r="F124" s="70">
        <f>F54+F60+F66+F72+F78+F86+F92+F98+F104+F110+F117</f>
        <v>388714</v>
      </c>
      <c r="G124" s="69"/>
      <c r="H124" s="69"/>
    </row>
    <row r="125" spans="1:8" s="50" customFormat="1" ht="20.25" customHeight="1" x14ac:dyDescent="0.25">
      <c r="A125" s="58"/>
      <c r="B125" s="66" t="s">
        <v>157</v>
      </c>
      <c r="C125" s="67" t="s">
        <v>156</v>
      </c>
      <c r="D125" s="68"/>
      <c r="E125" s="68"/>
      <c r="F125" s="70">
        <f>F55+F61+F67+F73+F79+F87+F93+F99+F105+F111+F118</f>
        <v>19200</v>
      </c>
      <c r="G125" s="69"/>
      <c r="H125" s="69"/>
    </row>
    <row r="126" spans="1:8" s="50" customFormat="1" ht="20.25" customHeight="1" x14ac:dyDescent="0.25">
      <c r="A126" s="58"/>
      <c r="B126" s="66" t="s">
        <v>158</v>
      </c>
      <c r="C126" s="67" t="s">
        <v>156</v>
      </c>
      <c r="D126" s="68"/>
      <c r="E126" s="68"/>
      <c r="F126" s="70">
        <f>F62+F68+F74+F80+F88+F94+F100+F106+F112+F56+F119</f>
        <v>175797</v>
      </c>
      <c r="G126" s="69"/>
      <c r="H126" s="69"/>
    </row>
    <row r="127" spans="1:8" s="50" customFormat="1" ht="20.25" customHeight="1" x14ac:dyDescent="0.25">
      <c r="A127" s="58"/>
      <c r="B127" s="66" t="s">
        <v>159</v>
      </c>
      <c r="C127" s="67" t="s">
        <v>156</v>
      </c>
      <c r="D127" s="68"/>
      <c r="E127" s="68"/>
      <c r="F127" s="70">
        <f>F57+F63+F75+F81+F89+F95+F101+F107+F113+F121+F69</f>
        <v>168030</v>
      </c>
      <c r="G127" s="69"/>
      <c r="H127" s="69"/>
    </row>
    <row r="128" spans="1:8" s="50" customFormat="1" ht="20.25" customHeight="1" x14ac:dyDescent="0.25">
      <c r="A128" s="58"/>
      <c r="B128" s="29" t="s">
        <v>235</v>
      </c>
      <c r="C128" s="67"/>
      <c r="D128" s="68"/>
      <c r="E128" s="68"/>
      <c r="F128" s="70"/>
      <c r="G128" s="69"/>
      <c r="H128" s="69"/>
    </row>
    <row r="129" spans="1:9" s="50" customFormat="1" ht="20.25" customHeight="1" x14ac:dyDescent="0.25">
      <c r="A129" s="58"/>
      <c r="B129" s="29" t="s">
        <v>165</v>
      </c>
      <c r="C129" s="67"/>
      <c r="D129" s="68"/>
      <c r="E129" s="68"/>
      <c r="F129" s="70">
        <f>F84</f>
        <v>3532</v>
      </c>
      <c r="G129" s="69"/>
      <c r="H129" s="69"/>
    </row>
    <row r="130" spans="1:9" s="50" customFormat="1" ht="45" customHeight="1" x14ac:dyDescent="0.25">
      <c r="A130" s="58"/>
      <c r="B130" s="133" t="s">
        <v>142</v>
      </c>
      <c r="C130" s="67"/>
      <c r="D130" s="68"/>
      <c r="E130" s="68"/>
      <c r="F130" s="70">
        <f>F51</f>
        <v>509.39</v>
      </c>
      <c r="G130" s="70"/>
      <c r="H130" s="243"/>
    </row>
    <row r="131" spans="1:9" s="50" customFormat="1" ht="60.75" customHeight="1" x14ac:dyDescent="0.25">
      <c r="A131" s="58" t="s">
        <v>170</v>
      </c>
      <c r="B131" s="65" t="s">
        <v>171</v>
      </c>
      <c r="C131" s="51"/>
      <c r="D131" s="52"/>
      <c r="E131" s="52"/>
      <c r="F131" s="54"/>
      <c r="G131" s="54"/>
      <c r="H131" s="54"/>
    </row>
    <row r="132" spans="1:9" s="50" customFormat="1" ht="34.5" customHeight="1" x14ac:dyDescent="0.25">
      <c r="A132" s="58" t="s">
        <v>25</v>
      </c>
      <c r="B132" s="225" t="s">
        <v>160</v>
      </c>
      <c r="C132" s="95" t="s">
        <v>0</v>
      </c>
      <c r="D132" s="96" t="s">
        <v>112</v>
      </c>
      <c r="E132" s="96" t="s">
        <v>112</v>
      </c>
      <c r="F132" s="54"/>
      <c r="G132" s="54"/>
      <c r="H132" s="54"/>
    </row>
    <row r="133" spans="1:9" s="50" customFormat="1" ht="19.5" customHeight="1" x14ac:dyDescent="0.25">
      <c r="A133" s="58"/>
      <c r="B133" s="98" t="s">
        <v>172</v>
      </c>
      <c r="C133" s="95" t="s">
        <v>0</v>
      </c>
      <c r="D133" s="96" t="s">
        <v>112</v>
      </c>
      <c r="E133" s="96" t="s">
        <v>112</v>
      </c>
      <c r="F133" s="54"/>
      <c r="G133" s="54"/>
      <c r="H133" s="54"/>
    </row>
    <row r="134" spans="1:9" s="50" customFormat="1" ht="19.5" customHeight="1" x14ac:dyDescent="0.25">
      <c r="A134" s="58"/>
      <c r="B134" s="98" t="s">
        <v>173</v>
      </c>
      <c r="C134" s="95" t="s">
        <v>0</v>
      </c>
      <c r="D134" s="96" t="s">
        <v>112</v>
      </c>
      <c r="E134" s="96" t="s">
        <v>112</v>
      </c>
      <c r="F134" s="54"/>
      <c r="G134" s="54"/>
      <c r="H134" s="54"/>
    </row>
    <row r="135" spans="1:9" s="50" customFormat="1" ht="19.5" customHeight="1" x14ac:dyDescent="0.25">
      <c r="A135" s="58"/>
      <c r="B135" s="98" t="s">
        <v>174</v>
      </c>
      <c r="C135" s="95" t="s">
        <v>0</v>
      </c>
      <c r="D135" s="96" t="s">
        <v>112</v>
      </c>
      <c r="E135" s="96" t="s">
        <v>112</v>
      </c>
      <c r="F135" s="54"/>
      <c r="G135" s="54"/>
      <c r="H135" s="54"/>
    </row>
    <row r="136" spans="1:9" s="50" customFormat="1" ht="19.5" customHeight="1" x14ac:dyDescent="0.25">
      <c r="A136" s="58"/>
      <c r="B136" s="98" t="s">
        <v>175</v>
      </c>
      <c r="C136" s="95" t="s">
        <v>0</v>
      </c>
      <c r="D136" s="96" t="s">
        <v>112</v>
      </c>
      <c r="E136" s="96" t="s">
        <v>112</v>
      </c>
      <c r="F136" s="308">
        <v>4429.6000000000004</v>
      </c>
      <c r="G136" s="54"/>
      <c r="H136" s="162"/>
    </row>
    <row r="137" spans="1:9" s="50" customFormat="1" ht="19.5" customHeight="1" x14ac:dyDescent="0.25">
      <c r="A137" s="58"/>
      <c r="B137" s="98" t="s">
        <v>176</v>
      </c>
      <c r="C137" s="95" t="s">
        <v>0</v>
      </c>
      <c r="D137" s="96" t="s">
        <v>112</v>
      </c>
      <c r="E137" s="96" t="s">
        <v>112</v>
      </c>
      <c r="F137" s="54"/>
      <c r="G137" s="54"/>
      <c r="H137" s="162"/>
    </row>
    <row r="138" spans="1:9" ht="16.5" customHeight="1" x14ac:dyDescent="0.25">
      <c r="A138" s="58" t="s">
        <v>27</v>
      </c>
      <c r="B138" s="225" t="s">
        <v>154</v>
      </c>
      <c r="C138" s="95"/>
      <c r="D138" s="96" t="s">
        <v>112</v>
      </c>
      <c r="E138" s="96" t="s">
        <v>112</v>
      </c>
      <c r="F138" s="54">
        <v>0</v>
      </c>
      <c r="G138" s="54"/>
      <c r="H138" s="162"/>
    </row>
    <row r="139" spans="1:9" ht="17.25" customHeight="1" x14ac:dyDescent="0.25">
      <c r="A139" s="58"/>
      <c r="B139" s="98" t="s">
        <v>172</v>
      </c>
      <c r="C139" s="95" t="s">
        <v>0</v>
      </c>
      <c r="D139" s="96" t="s">
        <v>112</v>
      </c>
      <c r="E139" s="96" t="s">
        <v>112</v>
      </c>
      <c r="F139" s="54"/>
      <c r="G139" s="54"/>
      <c r="H139" s="162"/>
    </row>
    <row r="140" spans="1:9" ht="17.25" customHeight="1" x14ac:dyDescent="0.25">
      <c r="A140" s="58"/>
      <c r="B140" s="98" t="s">
        <v>173</v>
      </c>
      <c r="C140" s="95" t="s">
        <v>0</v>
      </c>
      <c r="D140" s="96" t="s">
        <v>112</v>
      </c>
      <c r="E140" s="96" t="s">
        <v>112</v>
      </c>
      <c r="F140" s="54"/>
      <c r="G140" s="54"/>
      <c r="H140" s="162"/>
    </row>
    <row r="141" spans="1:9" ht="17.25" customHeight="1" x14ac:dyDescent="0.25">
      <c r="A141" s="58"/>
      <c r="B141" s="98" t="s">
        <v>174</v>
      </c>
      <c r="C141" s="95" t="s">
        <v>0</v>
      </c>
      <c r="D141" s="96" t="s">
        <v>112</v>
      </c>
      <c r="E141" s="96" t="s">
        <v>112</v>
      </c>
      <c r="F141" s="54"/>
      <c r="G141" s="54"/>
      <c r="H141" s="162"/>
    </row>
    <row r="142" spans="1:9" ht="17.25" customHeight="1" x14ac:dyDescent="0.25">
      <c r="A142" s="58"/>
      <c r="B142" s="98" t="s">
        <v>175</v>
      </c>
      <c r="C142" s="95" t="s">
        <v>0</v>
      </c>
      <c r="D142" s="96" t="s">
        <v>112</v>
      </c>
      <c r="E142" s="96" t="s">
        <v>112</v>
      </c>
      <c r="F142" s="99"/>
      <c r="G142" s="162"/>
      <c r="H142" s="162"/>
      <c r="I142" s="184"/>
    </row>
    <row r="143" spans="1:9" ht="17.25" customHeight="1" x14ac:dyDescent="0.25">
      <c r="A143" s="58"/>
      <c r="B143" s="98" t="s">
        <v>176</v>
      </c>
      <c r="C143" s="95" t="s">
        <v>0</v>
      </c>
      <c r="D143" s="96" t="s">
        <v>112</v>
      </c>
      <c r="E143" s="96" t="s">
        <v>112</v>
      </c>
      <c r="F143" s="54"/>
      <c r="G143" s="54"/>
      <c r="H143" s="162"/>
    </row>
    <row r="144" spans="1:9" ht="18.75" customHeight="1" x14ac:dyDescent="0.25">
      <c r="A144" s="58" t="s">
        <v>30</v>
      </c>
      <c r="B144" s="225" t="s">
        <v>162</v>
      </c>
      <c r="C144" s="95"/>
      <c r="D144" s="96" t="s">
        <v>112</v>
      </c>
      <c r="E144" s="96" t="s">
        <v>112</v>
      </c>
      <c r="F144" s="54">
        <v>0</v>
      </c>
      <c r="G144" s="54"/>
      <c r="H144" s="162"/>
    </row>
    <row r="145" spans="1:8" ht="17.25" customHeight="1" x14ac:dyDescent="0.25">
      <c r="A145" s="58"/>
      <c r="B145" s="98" t="s">
        <v>172</v>
      </c>
      <c r="C145" s="95" t="s">
        <v>0</v>
      </c>
      <c r="D145" s="96" t="s">
        <v>112</v>
      </c>
      <c r="E145" s="96" t="s">
        <v>112</v>
      </c>
      <c r="F145" s="54"/>
      <c r="G145" s="54"/>
      <c r="H145" s="162"/>
    </row>
    <row r="146" spans="1:8" ht="17.25" customHeight="1" x14ac:dyDescent="0.25">
      <c r="A146" s="58"/>
      <c r="B146" s="98" t="s">
        <v>173</v>
      </c>
      <c r="C146" s="95" t="s">
        <v>0</v>
      </c>
      <c r="D146" s="96" t="s">
        <v>112</v>
      </c>
      <c r="E146" s="96" t="s">
        <v>112</v>
      </c>
      <c r="F146" s="54"/>
      <c r="G146" s="54"/>
      <c r="H146" s="162"/>
    </row>
    <row r="147" spans="1:8" ht="17.25" customHeight="1" x14ac:dyDescent="0.25">
      <c r="A147" s="58"/>
      <c r="B147" s="98" t="s">
        <v>174</v>
      </c>
      <c r="C147" s="95" t="s">
        <v>0</v>
      </c>
      <c r="D147" s="96" t="s">
        <v>112</v>
      </c>
      <c r="E147" s="96" t="s">
        <v>112</v>
      </c>
      <c r="F147" s="54"/>
      <c r="G147" s="54"/>
      <c r="H147" s="162"/>
    </row>
    <row r="148" spans="1:8" ht="17.25" customHeight="1" x14ac:dyDescent="0.25">
      <c r="A148" s="58"/>
      <c r="B148" s="98" t="s">
        <v>175</v>
      </c>
      <c r="C148" s="95" t="s">
        <v>0</v>
      </c>
      <c r="D148" s="96" t="s">
        <v>112</v>
      </c>
      <c r="E148" s="96" t="s">
        <v>112</v>
      </c>
      <c r="F148" s="97"/>
      <c r="G148" s="54"/>
      <c r="H148" s="162"/>
    </row>
    <row r="149" spans="1:8" ht="17.25" customHeight="1" x14ac:dyDescent="0.25">
      <c r="A149" s="58"/>
      <c r="B149" s="98" t="s">
        <v>176</v>
      </c>
      <c r="C149" s="95" t="s">
        <v>0</v>
      </c>
      <c r="D149" s="96" t="s">
        <v>112</v>
      </c>
      <c r="E149" s="96" t="s">
        <v>112</v>
      </c>
      <c r="F149" s="54"/>
      <c r="G149" s="54"/>
      <c r="H149" s="162"/>
    </row>
    <row r="150" spans="1:8" ht="18.75" customHeight="1" x14ac:dyDescent="0.25">
      <c r="A150" s="58" t="s">
        <v>32</v>
      </c>
      <c r="B150" s="94" t="s">
        <v>163</v>
      </c>
      <c r="C150" s="95"/>
      <c r="D150" s="96" t="s">
        <v>112</v>
      </c>
      <c r="E150" s="96" t="s">
        <v>112</v>
      </c>
      <c r="F150" s="54"/>
      <c r="G150" s="54"/>
      <c r="H150" s="162"/>
    </row>
    <row r="151" spans="1:8" ht="17.25" customHeight="1" x14ac:dyDescent="0.25">
      <c r="A151" s="58"/>
      <c r="B151" s="98" t="s">
        <v>172</v>
      </c>
      <c r="C151" s="95" t="s">
        <v>0</v>
      </c>
      <c r="D151" s="96" t="s">
        <v>112</v>
      </c>
      <c r="E151" s="96" t="s">
        <v>112</v>
      </c>
      <c r="F151" s="54"/>
      <c r="G151" s="54"/>
      <c r="H151" s="162"/>
    </row>
    <row r="152" spans="1:8" ht="17.25" customHeight="1" x14ac:dyDescent="0.25">
      <c r="A152" s="58"/>
      <c r="B152" s="98" t="s">
        <v>173</v>
      </c>
      <c r="C152" s="95" t="s">
        <v>0</v>
      </c>
      <c r="D152" s="96" t="s">
        <v>112</v>
      </c>
      <c r="E152" s="96" t="s">
        <v>112</v>
      </c>
      <c r="F152" s="54"/>
      <c r="G152" s="54"/>
      <c r="H152" s="162"/>
    </row>
    <row r="153" spans="1:8" ht="17.25" customHeight="1" x14ac:dyDescent="0.25">
      <c r="A153" s="58"/>
      <c r="B153" s="98" t="s">
        <v>174</v>
      </c>
      <c r="C153" s="95" t="s">
        <v>0</v>
      </c>
      <c r="D153" s="96" t="s">
        <v>112</v>
      </c>
      <c r="E153" s="96" t="s">
        <v>112</v>
      </c>
      <c r="F153" s="54"/>
      <c r="G153" s="54"/>
      <c r="H153" s="162"/>
    </row>
    <row r="154" spans="1:8" ht="17.25" customHeight="1" x14ac:dyDescent="0.25">
      <c r="A154" s="58"/>
      <c r="B154" s="98" t="s">
        <v>175</v>
      </c>
      <c r="C154" s="95" t="s">
        <v>0</v>
      </c>
      <c r="D154" s="96" t="s">
        <v>112</v>
      </c>
      <c r="E154" s="96" t="s">
        <v>112</v>
      </c>
      <c r="F154" s="54"/>
      <c r="G154" s="54"/>
      <c r="H154" s="162"/>
    </row>
    <row r="155" spans="1:8" ht="17.25" customHeight="1" x14ac:dyDescent="0.25">
      <c r="A155" s="58"/>
      <c r="B155" s="98" t="s">
        <v>176</v>
      </c>
      <c r="C155" s="95" t="s">
        <v>0</v>
      </c>
      <c r="D155" s="96" t="s">
        <v>112</v>
      </c>
      <c r="E155" s="96" t="s">
        <v>112</v>
      </c>
      <c r="F155" s="54"/>
      <c r="G155" s="54"/>
      <c r="H155" s="162"/>
    </row>
    <row r="156" spans="1:8" ht="16.5" customHeight="1" x14ac:dyDescent="0.25">
      <c r="A156" s="58" t="s">
        <v>34</v>
      </c>
      <c r="B156" s="225" t="s">
        <v>161</v>
      </c>
      <c r="C156" s="95"/>
      <c r="D156" s="96" t="s">
        <v>112</v>
      </c>
      <c r="E156" s="96" t="s">
        <v>112</v>
      </c>
      <c r="F156" s="54"/>
      <c r="G156" s="54"/>
      <c r="H156" s="162"/>
    </row>
    <row r="157" spans="1:8" ht="18" customHeight="1" x14ac:dyDescent="0.25">
      <c r="A157" s="58"/>
      <c r="B157" s="98" t="s">
        <v>172</v>
      </c>
      <c r="C157" s="95" t="s">
        <v>0</v>
      </c>
      <c r="D157" s="96" t="s">
        <v>112</v>
      </c>
      <c r="E157" s="96" t="s">
        <v>112</v>
      </c>
      <c r="F157" s="54"/>
      <c r="G157" s="54"/>
      <c r="H157" s="162"/>
    </row>
    <row r="158" spans="1:8" ht="18" customHeight="1" x14ac:dyDescent="0.25">
      <c r="A158" s="58"/>
      <c r="B158" s="98" t="s">
        <v>173</v>
      </c>
      <c r="C158" s="95" t="s">
        <v>0</v>
      </c>
      <c r="D158" s="96" t="s">
        <v>112</v>
      </c>
      <c r="E158" s="96" t="s">
        <v>112</v>
      </c>
      <c r="F158" s="54"/>
      <c r="G158" s="54"/>
      <c r="H158" s="162"/>
    </row>
    <row r="159" spans="1:8" ht="18" customHeight="1" x14ac:dyDescent="0.25">
      <c r="A159" s="58"/>
      <c r="B159" s="98" t="s">
        <v>174</v>
      </c>
      <c r="C159" s="95" t="s">
        <v>0</v>
      </c>
      <c r="D159" s="96" t="s">
        <v>112</v>
      </c>
      <c r="E159" s="96" t="s">
        <v>112</v>
      </c>
      <c r="F159" s="54"/>
      <c r="G159" s="54"/>
      <c r="H159" s="162"/>
    </row>
    <row r="160" spans="1:8" ht="18" customHeight="1" x14ac:dyDescent="0.25">
      <c r="A160" s="58"/>
      <c r="B160" s="98" t="s">
        <v>175</v>
      </c>
      <c r="C160" s="95" t="s">
        <v>0</v>
      </c>
      <c r="D160" s="96" t="s">
        <v>112</v>
      </c>
      <c r="E160" s="96" t="s">
        <v>112</v>
      </c>
      <c r="F160" s="308">
        <v>2048</v>
      </c>
      <c r="G160" s="54"/>
      <c r="H160" s="162"/>
    </row>
    <row r="161" spans="1:8" ht="18" customHeight="1" x14ac:dyDescent="0.25">
      <c r="A161" s="58"/>
      <c r="B161" s="98" t="s">
        <v>176</v>
      </c>
      <c r="C161" s="95" t="s">
        <v>0</v>
      </c>
      <c r="D161" s="96" t="s">
        <v>112</v>
      </c>
      <c r="E161" s="96" t="s">
        <v>112</v>
      </c>
      <c r="F161" s="54"/>
      <c r="G161" s="54"/>
      <c r="H161" s="162"/>
    </row>
    <row r="162" spans="1:8" ht="21" customHeight="1" x14ac:dyDescent="0.25">
      <c r="A162" s="58" t="s">
        <v>36</v>
      </c>
      <c r="B162" s="225" t="s">
        <v>169</v>
      </c>
      <c r="C162" s="95"/>
      <c r="D162" s="96" t="s">
        <v>112</v>
      </c>
      <c r="E162" s="96" t="s">
        <v>112</v>
      </c>
      <c r="F162" s="54"/>
      <c r="G162" s="54"/>
      <c r="H162" s="162"/>
    </row>
    <row r="163" spans="1:8" ht="18.75" customHeight="1" x14ac:dyDescent="0.25">
      <c r="A163" s="58"/>
      <c r="B163" s="98" t="s">
        <v>172</v>
      </c>
      <c r="C163" s="95" t="s">
        <v>0</v>
      </c>
      <c r="D163" s="96" t="s">
        <v>112</v>
      </c>
      <c r="E163" s="96" t="s">
        <v>112</v>
      </c>
      <c r="F163" s="54"/>
      <c r="G163" s="54"/>
      <c r="H163" s="162"/>
    </row>
    <row r="164" spans="1:8" ht="18.75" customHeight="1" x14ac:dyDescent="0.25">
      <c r="A164" s="58"/>
      <c r="B164" s="98" t="s">
        <v>173</v>
      </c>
      <c r="C164" s="95" t="s">
        <v>0</v>
      </c>
      <c r="D164" s="96" t="s">
        <v>112</v>
      </c>
      <c r="E164" s="96" t="s">
        <v>112</v>
      </c>
      <c r="F164" s="54"/>
      <c r="G164" s="54"/>
      <c r="H164" s="162"/>
    </row>
    <row r="165" spans="1:8" ht="18.75" customHeight="1" x14ac:dyDescent="0.25">
      <c r="A165" s="58"/>
      <c r="B165" s="98" t="s">
        <v>174</v>
      </c>
      <c r="C165" s="95" t="s">
        <v>0</v>
      </c>
      <c r="D165" s="96" t="s">
        <v>112</v>
      </c>
      <c r="E165" s="96" t="s">
        <v>112</v>
      </c>
      <c r="F165" s="54"/>
      <c r="G165" s="54"/>
      <c r="H165" s="162"/>
    </row>
    <row r="166" spans="1:8" ht="18.75" customHeight="1" x14ac:dyDescent="0.25">
      <c r="A166" s="58"/>
      <c r="B166" s="98" t="s">
        <v>175</v>
      </c>
      <c r="C166" s="95" t="s">
        <v>0</v>
      </c>
      <c r="D166" s="96" t="s">
        <v>112</v>
      </c>
      <c r="E166" s="96" t="s">
        <v>112</v>
      </c>
      <c r="F166" s="97"/>
      <c r="G166" s="54"/>
      <c r="H166" s="162"/>
    </row>
    <row r="167" spans="1:8" ht="18.75" customHeight="1" x14ac:dyDescent="0.25">
      <c r="A167" s="58"/>
      <c r="B167" s="98" t="s">
        <v>176</v>
      </c>
      <c r="C167" s="95" t="s">
        <v>0</v>
      </c>
      <c r="D167" s="96" t="s">
        <v>112</v>
      </c>
      <c r="E167" s="96" t="s">
        <v>112</v>
      </c>
      <c r="F167" s="54"/>
      <c r="G167" s="54"/>
      <c r="H167" s="162"/>
    </row>
    <row r="168" spans="1:8" ht="18.75" customHeight="1" x14ac:dyDescent="0.25">
      <c r="A168" s="58" t="s">
        <v>37</v>
      </c>
      <c r="B168" s="225" t="s">
        <v>168</v>
      </c>
      <c r="C168" s="95"/>
      <c r="D168" s="96" t="s">
        <v>112</v>
      </c>
      <c r="E168" s="96" t="s">
        <v>112</v>
      </c>
      <c r="F168" s="54"/>
      <c r="G168" s="54"/>
      <c r="H168" s="162"/>
    </row>
    <row r="169" spans="1:8" ht="18.75" customHeight="1" x14ac:dyDescent="0.25">
      <c r="A169" s="58"/>
      <c r="B169" s="98" t="s">
        <v>172</v>
      </c>
      <c r="C169" s="95" t="s">
        <v>0</v>
      </c>
      <c r="D169" s="96" t="s">
        <v>112</v>
      </c>
      <c r="E169" s="96" t="s">
        <v>112</v>
      </c>
      <c r="F169" s="54"/>
      <c r="G169" s="54"/>
      <c r="H169" s="162"/>
    </row>
    <row r="170" spans="1:8" ht="18.75" customHeight="1" x14ac:dyDescent="0.25">
      <c r="A170" s="58"/>
      <c r="B170" s="98" t="s">
        <v>173</v>
      </c>
      <c r="C170" s="95" t="s">
        <v>0</v>
      </c>
      <c r="D170" s="96" t="s">
        <v>112</v>
      </c>
      <c r="E170" s="96" t="s">
        <v>112</v>
      </c>
      <c r="F170" s="54"/>
      <c r="G170" s="54"/>
      <c r="H170" s="162"/>
    </row>
    <row r="171" spans="1:8" ht="18.75" customHeight="1" x14ac:dyDescent="0.25">
      <c r="A171" s="58"/>
      <c r="B171" s="98" t="s">
        <v>174</v>
      </c>
      <c r="C171" s="95" t="s">
        <v>0</v>
      </c>
      <c r="D171" s="96" t="s">
        <v>112</v>
      </c>
      <c r="E171" s="96" t="s">
        <v>112</v>
      </c>
      <c r="F171" s="54"/>
      <c r="G171" s="54"/>
      <c r="H171" s="162"/>
    </row>
    <row r="172" spans="1:8" ht="18.75" customHeight="1" x14ac:dyDescent="0.25">
      <c r="A172" s="58"/>
      <c r="B172" s="98" t="s">
        <v>175</v>
      </c>
      <c r="C172" s="95" t="s">
        <v>0</v>
      </c>
      <c r="D172" s="96" t="s">
        <v>112</v>
      </c>
      <c r="E172" s="96" t="s">
        <v>112</v>
      </c>
      <c r="F172" s="97"/>
      <c r="G172" s="54"/>
      <c r="H172" s="162"/>
    </row>
    <row r="173" spans="1:8" ht="18.75" customHeight="1" x14ac:dyDescent="0.25">
      <c r="A173" s="58"/>
      <c r="B173" s="98" t="s">
        <v>176</v>
      </c>
      <c r="C173" s="95" t="s">
        <v>0</v>
      </c>
      <c r="D173" s="96" t="s">
        <v>112</v>
      </c>
      <c r="E173" s="96" t="s">
        <v>112</v>
      </c>
      <c r="F173" s="54"/>
      <c r="G173" s="54"/>
      <c r="H173" s="162"/>
    </row>
    <row r="174" spans="1:8" ht="15.75" x14ac:dyDescent="0.25">
      <c r="A174" s="58" t="s">
        <v>39</v>
      </c>
      <c r="B174" s="234" t="s">
        <v>177</v>
      </c>
      <c r="C174" s="100"/>
      <c r="D174" s="101"/>
      <c r="E174" s="101"/>
      <c r="F174" s="54">
        <v>0</v>
      </c>
      <c r="G174" s="54"/>
      <c r="H174" s="162"/>
    </row>
    <row r="175" spans="1:8" ht="20.25" customHeight="1" x14ac:dyDescent="0.25">
      <c r="A175" s="58"/>
      <c r="B175" s="98" t="s">
        <v>172</v>
      </c>
      <c r="C175" s="95" t="s">
        <v>0</v>
      </c>
      <c r="D175" s="102"/>
      <c r="E175" s="102"/>
      <c r="F175" s="54"/>
      <c r="G175" s="54"/>
      <c r="H175" s="162"/>
    </row>
    <row r="176" spans="1:8" ht="20.25" customHeight="1" x14ac:dyDescent="0.25">
      <c r="A176" s="58"/>
      <c r="B176" s="98" t="s">
        <v>173</v>
      </c>
      <c r="C176" s="95" t="s">
        <v>0</v>
      </c>
      <c r="D176" s="102"/>
      <c r="E176" s="102"/>
      <c r="F176" s="54"/>
      <c r="G176" s="54"/>
      <c r="H176" s="162"/>
    </row>
    <row r="177" spans="1:8" ht="20.25" customHeight="1" x14ac:dyDescent="0.25">
      <c r="A177" s="58"/>
      <c r="B177" s="98" t="s">
        <v>174</v>
      </c>
      <c r="C177" s="95" t="s">
        <v>0</v>
      </c>
      <c r="D177" s="102"/>
      <c r="E177" s="102"/>
      <c r="F177" s="54"/>
      <c r="G177" s="54"/>
      <c r="H177" s="162"/>
    </row>
    <row r="178" spans="1:8" ht="20.25" customHeight="1" x14ac:dyDescent="0.25">
      <c r="A178" s="58"/>
      <c r="B178" s="98" t="s">
        <v>175</v>
      </c>
      <c r="C178" s="95" t="s">
        <v>0</v>
      </c>
      <c r="D178" s="102"/>
      <c r="E178" s="102"/>
      <c r="F178" s="54"/>
      <c r="G178" s="54"/>
      <c r="H178" s="162"/>
    </row>
    <row r="179" spans="1:8" ht="20.25" customHeight="1" x14ac:dyDescent="0.25">
      <c r="A179" s="58"/>
      <c r="B179" s="98" t="s">
        <v>176</v>
      </c>
      <c r="C179" s="95" t="s">
        <v>0</v>
      </c>
      <c r="D179" s="103"/>
      <c r="E179" s="103"/>
      <c r="F179" s="54"/>
      <c r="G179" s="54"/>
      <c r="H179" s="162"/>
    </row>
    <row r="180" spans="1:8" ht="15.75" x14ac:dyDescent="0.25">
      <c r="A180" s="58" t="s">
        <v>40</v>
      </c>
      <c r="B180" s="225" t="s">
        <v>164</v>
      </c>
      <c r="C180" s="95"/>
      <c r="D180" s="103"/>
      <c r="E180" s="103"/>
      <c r="F180" s="54">
        <v>0</v>
      </c>
      <c r="G180" s="54"/>
      <c r="H180" s="162"/>
    </row>
    <row r="181" spans="1:8" ht="15.75" x14ac:dyDescent="0.25">
      <c r="A181" s="58"/>
      <c r="B181" s="98" t="s">
        <v>172</v>
      </c>
      <c r="C181" s="95" t="s">
        <v>0</v>
      </c>
      <c r="D181" s="102"/>
      <c r="E181" s="102"/>
      <c r="F181" s="54"/>
      <c r="G181" s="54"/>
      <c r="H181" s="162"/>
    </row>
    <row r="182" spans="1:8" ht="15.75" x14ac:dyDescent="0.25">
      <c r="A182" s="58"/>
      <c r="B182" s="98" t="s">
        <v>173</v>
      </c>
      <c r="C182" s="95" t="s">
        <v>0</v>
      </c>
      <c r="D182" s="102"/>
      <c r="E182" s="102"/>
      <c r="F182" s="54"/>
      <c r="G182" s="54"/>
      <c r="H182" s="162"/>
    </row>
    <row r="183" spans="1:8" ht="15.75" x14ac:dyDescent="0.25">
      <c r="A183" s="58"/>
      <c r="B183" s="98" t="s">
        <v>174</v>
      </c>
      <c r="C183" s="95" t="s">
        <v>0</v>
      </c>
      <c r="D183" s="102"/>
      <c r="E183" s="102"/>
      <c r="F183" s="54"/>
      <c r="G183" s="54"/>
      <c r="H183" s="162"/>
    </row>
    <row r="184" spans="1:8" ht="15.75" x14ac:dyDescent="0.25">
      <c r="A184" s="58"/>
      <c r="B184" s="104" t="s">
        <v>175</v>
      </c>
      <c r="C184" s="105" t="s">
        <v>0</v>
      </c>
      <c r="D184" s="102"/>
      <c r="E184" s="102"/>
      <c r="F184" s="106"/>
      <c r="G184" s="54"/>
      <c r="H184" s="162"/>
    </row>
    <row r="185" spans="1:8" ht="15.75" x14ac:dyDescent="0.25">
      <c r="A185" s="58"/>
      <c r="B185" s="98" t="s">
        <v>176</v>
      </c>
      <c r="C185" s="95" t="s">
        <v>0</v>
      </c>
      <c r="D185" s="107"/>
      <c r="E185" s="107"/>
      <c r="F185" s="106"/>
      <c r="G185" s="54"/>
      <c r="H185" s="162"/>
    </row>
    <row r="186" spans="1:8" ht="15.75" x14ac:dyDescent="0.25">
      <c r="A186" s="58" t="s">
        <v>41</v>
      </c>
      <c r="B186" s="233" t="s">
        <v>246</v>
      </c>
      <c r="C186" s="74"/>
      <c r="D186" s="107"/>
      <c r="E186" s="107"/>
      <c r="F186" s="106"/>
      <c r="G186" s="54"/>
      <c r="H186" s="162"/>
    </row>
    <row r="187" spans="1:8" ht="15.75" x14ac:dyDescent="0.25">
      <c r="A187" s="58"/>
      <c r="B187" s="98" t="s">
        <v>172</v>
      </c>
      <c r="C187" s="95" t="s">
        <v>0</v>
      </c>
      <c r="D187" s="107"/>
      <c r="E187" s="107"/>
      <c r="F187" s="305">
        <v>0</v>
      </c>
      <c r="G187" s="54"/>
      <c r="H187" s="162"/>
    </row>
    <row r="188" spans="1:8" ht="15.75" x14ac:dyDescent="0.25">
      <c r="A188" s="58"/>
      <c r="B188" s="98" t="s">
        <v>173</v>
      </c>
      <c r="C188" s="95" t="s">
        <v>0</v>
      </c>
      <c r="D188" s="107"/>
      <c r="E188" s="107"/>
      <c r="F188" s="106"/>
      <c r="G188" s="54"/>
      <c r="H188" s="162"/>
    </row>
    <row r="189" spans="1:8" ht="15.75" x14ac:dyDescent="0.25">
      <c r="A189" s="58"/>
      <c r="B189" s="98" t="s">
        <v>174</v>
      </c>
      <c r="C189" s="95" t="s">
        <v>0</v>
      </c>
      <c r="D189" s="107"/>
      <c r="E189" s="107"/>
      <c r="F189" s="106"/>
      <c r="G189" s="54"/>
      <c r="H189" s="162"/>
    </row>
    <row r="190" spans="1:8" ht="15.75" x14ac:dyDescent="0.25">
      <c r="A190" s="58"/>
      <c r="B190" s="98" t="s">
        <v>175</v>
      </c>
      <c r="C190" s="95" t="s">
        <v>0</v>
      </c>
      <c r="D190" s="107"/>
      <c r="E190" s="107"/>
      <c r="F190" s="106"/>
      <c r="G190" s="54"/>
      <c r="H190" s="162"/>
    </row>
    <row r="191" spans="1:8" ht="15.75" x14ac:dyDescent="0.25">
      <c r="A191" s="58"/>
      <c r="B191" s="98" t="s">
        <v>176</v>
      </c>
      <c r="C191" s="95" t="s">
        <v>0</v>
      </c>
      <c r="D191" s="107"/>
      <c r="E191" s="107"/>
      <c r="F191" s="106"/>
      <c r="G191" s="54"/>
      <c r="H191" s="162"/>
    </row>
    <row r="192" spans="1:8" ht="15.75" x14ac:dyDescent="0.25">
      <c r="A192" s="58" t="s">
        <v>43</v>
      </c>
      <c r="B192" s="270" t="s">
        <v>166</v>
      </c>
      <c r="C192" s="74"/>
      <c r="D192" s="107"/>
      <c r="E192" s="107"/>
      <c r="F192" s="54"/>
      <c r="G192" s="54"/>
      <c r="H192" s="162"/>
    </row>
    <row r="193" spans="1:9" ht="15.75" x14ac:dyDescent="0.25">
      <c r="A193" s="58"/>
      <c r="B193" s="108" t="s">
        <v>172</v>
      </c>
      <c r="C193" s="109" t="s">
        <v>0</v>
      </c>
      <c r="D193" s="107"/>
      <c r="E193" s="107"/>
      <c r="F193" s="54"/>
      <c r="G193" s="54"/>
      <c r="H193" s="162"/>
    </row>
    <row r="194" spans="1:9" ht="15.75" x14ac:dyDescent="0.25">
      <c r="A194" s="58"/>
      <c r="B194" s="108" t="s">
        <v>173</v>
      </c>
      <c r="C194" s="109" t="s">
        <v>0</v>
      </c>
      <c r="D194" s="107"/>
      <c r="E194" s="107"/>
      <c r="F194" s="54"/>
      <c r="G194" s="54"/>
      <c r="H194" s="162"/>
    </row>
    <row r="195" spans="1:9" ht="15.75" x14ac:dyDescent="0.25">
      <c r="A195" s="58"/>
      <c r="B195" s="108" t="s">
        <v>174</v>
      </c>
      <c r="C195" s="109" t="s">
        <v>0</v>
      </c>
      <c r="D195" s="107"/>
      <c r="E195" s="107"/>
      <c r="F195" s="54"/>
      <c r="G195" s="54"/>
      <c r="H195" s="162"/>
    </row>
    <row r="196" spans="1:9" ht="15.75" x14ac:dyDescent="0.25">
      <c r="A196" s="58"/>
      <c r="B196" s="108" t="s">
        <v>175</v>
      </c>
      <c r="C196" s="109" t="s">
        <v>0</v>
      </c>
      <c r="D196" s="107"/>
      <c r="E196" s="107"/>
      <c r="F196" s="106"/>
      <c r="G196" s="54"/>
      <c r="H196" s="162"/>
    </row>
    <row r="197" spans="1:9" ht="15.75" x14ac:dyDescent="0.25">
      <c r="A197" s="58"/>
      <c r="B197" s="108" t="s">
        <v>176</v>
      </c>
      <c r="C197" s="109" t="s">
        <v>0</v>
      </c>
      <c r="D197" s="107"/>
      <c r="E197" s="107"/>
      <c r="F197" s="106"/>
      <c r="G197" s="4"/>
      <c r="H197" s="163"/>
    </row>
    <row r="198" spans="1:9" ht="15.75" x14ac:dyDescent="0.25">
      <c r="A198" s="58" t="s">
        <v>44</v>
      </c>
      <c r="B198" s="233" t="s">
        <v>287</v>
      </c>
      <c r="C198" s="74"/>
      <c r="D198" s="107"/>
      <c r="E198" s="107"/>
      <c r="F198" s="106"/>
      <c r="G198" s="4"/>
      <c r="H198" s="163"/>
    </row>
    <row r="199" spans="1:9" ht="15.75" x14ac:dyDescent="0.25">
      <c r="A199" s="58"/>
      <c r="B199" s="108" t="s">
        <v>172</v>
      </c>
      <c r="C199" s="109" t="s">
        <v>0</v>
      </c>
      <c r="D199" s="107"/>
      <c r="E199" s="107"/>
      <c r="F199" s="106"/>
      <c r="G199" s="4"/>
      <c r="H199" s="163"/>
    </row>
    <row r="200" spans="1:9" ht="15.75" x14ac:dyDescent="0.25">
      <c r="A200" s="58"/>
      <c r="B200" s="108" t="s">
        <v>173</v>
      </c>
      <c r="C200" s="109" t="s">
        <v>0</v>
      </c>
      <c r="D200" s="107"/>
      <c r="E200" s="107"/>
      <c r="F200" s="106"/>
      <c r="G200" s="4"/>
      <c r="H200" s="163"/>
    </row>
    <row r="201" spans="1:9" ht="15.75" x14ac:dyDescent="0.25">
      <c r="A201" s="58"/>
      <c r="B201" s="108" t="s">
        <v>174</v>
      </c>
      <c r="C201" s="109" t="s">
        <v>0</v>
      </c>
      <c r="D201" s="107"/>
      <c r="E201" s="107"/>
      <c r="F201" s="106"/>
      <c r="G201" s="4"/>
      <c r="H201" s="163"/>
    </row>
    <row r="202" spans="1:9" ht="15.75" x14ac:dyDescent="0.25">
      <c r="A202" s="58"/>
      <c r="B202" s="108" t="s">
        <v>175</v>
      </c>
      <c r="C202" s="109" t="s">
        <v>0</v>
      </c>
      <c r="D202" s="107"/>
      <c r="E202" s="107"/>
      <c r="F202" s="307">
        <v>2683</v>
      </c>
      <c r="G202" s="223"/>
      <c r="H202" s="223"/>
      <c r="I202" s="184"/>
    </row>
    <row r="203" spans="1:9" ht="15.75" x14ac:dyDescent="0.25">
      <c r="A203" s="58"/>
      <c r="B203" s="108" t="s">
        <v>176</v>
      </c>
      <c r="C203" s="109" t="s">
        <v>0</v>
      </c>
      <c r="D203" s="107"/>
      <c r="E203" s="107"/>
      <c r="F203" s="2"/>
      <c r="G203" s="163"/>
      <c r="H203" s="163"/>
    </row>
    <row r="204" spans="1:9" ht="15.75" x14ac:dyDescent="0.25">
      <c r="A204" s="59" t="s">
        <v>248</v>
      </c>
      <c r="B204" s="271" t="s">
        <v>280</v>
      </c>
      <c r="C204" s="109" t="s">
        <v>281</v>
      </c>
      <c r="D204" s="107"/>
      <c r="E204" s="107"/>
      <c r="F204" s="2"/>
      <c r="G204" s="163"/>
      <c r="H204" s="163"/>
    </row>
    <row r="205" spans="1:9" ht="15.75" x14ac:dyDescent="0.25">
      <c r="A205" s="59"/>
      <c r="B205" s="108" t="s">
        <v>172</v>
      </c>
      <c r="C205" s="109" t="s">
        <v>0</v>
      </c>
      <c r="D205" s="107"/>
      <c r="E205" s="107"/>
      <c r="F205" s="2"/>
      <c r="G205" s="163"/>
      <c r="H205" s="163"/>
    </row>
    <row r="206" spans="1:9" ht="15.75" x14ac:dyDescent="0.25">
      <c r="A206" s="59"/>
      <c r="B206" s="108" t="s">
        <v>173</v>
      </c>
      <c r="C206" s="109" t="s">
        <v>0</v>
      </c>
      <c r="D206" s="107"/>
      <c r="E206" s="107"/>
      <c r="F206" s="2"/>
      <c r="G206" s="163"/>
      <c r="H206" s="163"/>
    </row>
    <row r="207" spans="1:9" ht="15.75" x14ac:dyDescent="0.25">
      <c r="A207" s="59"/>
      <c r="B207" s="108" t="s">
        <v>174</v>
      </c>
      <c r="C207" s="109" t="s">
        <v>0</v>
      </c>
      <c r="D207" s="107"/>
      <c r="E207" s="107"/>
      <c r="F207" s="2"/>
      <c r="G207" s="163"/>
      <c r="H207" s="163"/>
    </row>
    <row r="208" spans="1:9" ht="15.75" x14ac:dyDescent="0.25">
      <c r="A208" s="59"/>
      <c r="B208" s="108" t="s">
        <v>175</v>
      </c>
      <c r="C208" s="109" t="s">
        <v>0</v>
      </c>
      <c r="D208" s="107"/>
      <c r="E208" s="107"/>
      <c r="F208" s="306">
        <v>20.399999999999999</v>
      </c>
      <c r="G208" s="163"/>
      <c r="H208" s="269"/>
    </row>
    <row r="209" spans="1:11" ht="15.75" x14ac:dyDescent="0.25">
      <c r="A209" s="59"/>
      <c r="B209" s="108" t="s">
        <v>176</v>
      </c>
      <c r="C209" s="109" t="s">
        <v>0</v>
      </c>
      <c r="D209" s="107"/>
      <c r="E209" s="107"/>
      <c r="F209" s="2"/>
      <c r="G209" s="163"/>
      <c r="H209" s="163"/>
    </row>
    <row r="210" spans="1:11" ht="15.75" x14ac:dyDescent="0.25">
      <c r="A210" s="59"/>
      <c r="B210" s="185" t="s">
        <v>257</v>
      </c>
      <c r="C210" s="186"/>
      <c r="D210" s="187"/>
      <c r="E210" s="187"/>
      <c r="F210" s="310">
        <f>SUM(F132:F209)</f>
        <v>9181</v>
      </c>
      <c r="G210" s="189"/>
      <c r="H210" s="189"/>
    </row>
    <row r="211" spans="1:11" ht="15.75" x14ac:dyDescent="0.2">
      <c r="A211" s="59"/>
      <c r="B211" s="79"/>
      <c r="C211" s="51"/>
      <c r="F211" s="2"/>
      <c r="G211" s="4"/>
      <c r="H211" s="163"/>
    </row>
    <row r="212" spans="1:11" ht="48.75" customHeight="1" x14ac:dyDescent="0.25">
      <c r="A212" s="59"/>
      <c r="B212" s="128" t="s">
        <v>26</v>
      </c>
      <c r="C212" s="85"/>
      <c r="D212" s="89"/>
      <c r="E212" s="89"/>
      <c r="F212" s="134" t="s">
        <v>290</v>
      </c>
      <c r="G212" s="288" t="s">
        <v>289</v>
      </c>
      <c r="H212" s="288"/>
      <c r="I212" s="226"/>
    </row>
    <row r="213" spans="1:11" ht="15.75" customHeight="1" x14ac:dyDescent="0.25">
      <c r="A213" s="56" t="s">
        <v>25</v>
      </c>
      <c r="B213" s="249" t="s">
        <v>154</v>
      </c>
      <c r="C213" s="85" t="s">
        <v>0</v>
      </c>
      <c r="D213" s="87"/>
      <c r="E213" s="87"/>
      <c r="F213" s="135">
        <v>6543</v>
      </c>
      <c r="G213" s="166">
        <v>49309</v>
      </c>
      <c r="H213" s="166"/>
      <c r="I213" s="166"/>
    </row>
    <row r="214" spans="1:11" ht="15.75" x14ac:dyDescent="0.25">
      <c r="A214" s="56" t="s">
        <v>27</v>
      </c>
      <c r="B214" s="249" t="s">
        <v>162</v>
      </c>
      <c r="C214" s="85" t="s">
        <v>0</v>
      </c>
      <c r="D214" s="87"/>
      <c r="E214" s="87"/>
      <c r="F214" s="135">
        <v>4400</v>
      </c>
      <c r="G214" s="166">
        <v>7500</v>
      </c>
      <c r="H214" s="166"/>
      <c r="I214" s="227"/>
      <c r="J214" s="190"/>
      <c r="K214" s="2"/>
    </row>
    <row r="215" spans="1:11" ht="18" customHeight="1" x14ac:dyDescent="0.25">
      <c r="A215" s="56" t="s">
        <v>30</v>
      </c>
      <c r="B215" s="245" t="s">
        <v>163</v>
      </c>
      <c r="C215" s="230" t="s">
        <v>0</v>
      </c>
      <c r="D215" s="231"/>
      <c r="E215" s="231"/>
      <c r="F215" s="135"/>
      <c r="G215" s="166">
        <v>0</v>
      </c>
      <c r="H215" s="166"/>
      <c r="I215" s="227"/>
      <c r="J215" s="4"/>
      <c r="K215" s="2"/>
    </row>
    <row r="216" spans="1:11" ht="15.75" x14ac:dyDescent="0.25">
      <c r="A216" s="56" t="s">
        <v>32</v>
      </c>
      <c r="B216" s="249" t="s">
        <v>160</v>
      </c>
      <c r="C216" s="85" t="s">
        <v>0</v>
      </c>
      <c r="D216" s="87"/>
      <c r="E216" s="87"/>
      <c r="F216" s="135">
        <v>28731</v>
      </c>
      <c r="G216" s="166">
        <v>25132</v>
      </c>
      <c r="H216" s="166"/>
      <c r="I216" s="227"/>
      <c r="J216" s="4"/>
      <c r="K216" s="2"/>
    </row>
    <row r="217" spans="1:11" ht="15.75" x14ac:dyDescent="0.25">
      <c r="A217" s="56" t="s">
        <v>34</v>
      </c>
      <c r="B217" s="249" t="s">
        <v>161</v>
      </c>
      <c r="C217" s="85" t="s">
        <v>0</v>
      </c>
      <c r="D217" s="87"/>
      <c r="E217" s="87"/>
      <c r="F217" s="135">
        <v>14100</v>
      </c>
      <c r="G217" s="166">
        <v>21100</v>
      </c>
      <c r="H217" s="166"/>
      <c r="I217" s="250"/>
      <c r="J217" s="4"/>
      <c r="K217" s="2"/>
    </row>
    <row r="218" spans="1:11" ht="15.75" x14ac:dyDescent="0.25">
      <c r="A218" s="56" t="s">
        <v>36</v>
      </c>
      <c r="B218" s="244" t="s">
        <v>166</v>
      </c>
      <c r="C218" s="85" t="s">
        <v>0</v>
      </c>
      <c r="D218" s="87"/>
      <c r="E218" s="87"/>
      <c r="F218" s="135"/>
      <c r="G218" s="166">
        <v>0</v>
      </c>
      <c r="H218" s="166"/>
      <c r="I218" s="229"/>
      <c r="J218" s="126"/>
      <c r="K218" s="2"/>
    </row>
    <row r="219" spans="1:11" ht="15.75" x14ac:dyDescent="0.25">
      <c r="A219" s="56" t="s">
        <v>37</v>
      </c>
      <c r="B219" s="245" t="s">
        <v>286</v>
      </c>
      <c r="C219" s="85" t="s">
        <v>0</v>
      </c>
      <c r="D219" s="87"/>
      <c r="E219" s="87"/>
      <c r="F219" s="135">
        <v>20500</v>
      </c>
      <c r="G219" s="166">
        <v>20586</v>
      </c>
      <c r="H219" s="166"/>
      <c r="I219" s="229"/>
      <c r="J219" s="126"/>
      <c r="K219" s="2"/>
    </row>
    <row r="220" spans="1:11" ht="15.75" x14ac:dyDescent="0.25">
      <c r="A220" s="56" t="s">
        <v>39</v>
      </c>
      <c r="B220" s="244" t="s">
        <v>179</v>
      </c>
      <c r="C220" s="85" t="s">
        <v>0</v>
      </c>
      <c r="D220" s="87"/>
      <c r="E220" s="87"/>
      <c r="F220" s="135"/>
      <c r="G220" s="166">
        <v>0</v>
      </c>
      <c r="H220" s="166"/>
      <c r="I220" s="229"/>
      <c r="J220" s="4"/>
      <c r="K220" s="56"/>
    </row>
    <row r="221" spans="1:11" ht="15.75" x14ac:dyDescent="0.25">
      <c r="A221" s="56" t="s">
        <v>40</v>
      </c>
      <c r="B221" s="244" t="s">
        <v>169</v>
      </c>
      <c r="C221" s="85" t="s">
        <v>0</v>
      </c>
      <c r="D221" s="87"/>
      <c r="E221" s="87"/>
      <c r="F221" s="135">
        <v>38200</v>
      </c>
      <c r="G221" s="166">
        <v>46200</v>
      </c>
      <c r="H221" s="166"/>
      <c r="I221" s="229"/>
      <c r="J221" s="229"/>
      <c r="K221" s="2"/>
    </row>
    <row r="222" spans="1:11" ht="15.75" x14ac:dyDescent="0.25">
      <c r="A222" s="56" t="s">
        <v>41</v>
      </c>
      <c r="B222" s="249" t="s">
        <v>177</v>
      </c>
      <c r="C222" s="85" t="s">
        <v>0</v>
      </c>
      <c r="D222" s="87"/>
      <c r="E222" s="87"/>
      <c r="F222" s="135">
        <v>100</v>
      </c>
      <c r="G222" s="166">
        <v>0</v>
      </c>
      <c r="H222" s="166"/>
      <c r="I222" s="229"/>
      <c r="J222" s="4"/>
      <c r="K222" s="56"/>
    </row>
    <row r="223" spans="1:11" ht="15.75" x14ac:dyDescent="0.25">
      <c r="A223" s="56" t="s">
        <v>43</v>
      </c>
      <c r="B223" s="249" t="s">
        <v>245</v>
      </c>
      <c r="C223" s="85" t="s">
        <v>0</v>
      </c>
      <c r="D223" s="87"/>
      <c r="E223" s="87"/>
      <c r="F223" s="135">
        <v>35291</v>
      </c>
      <c r="G223" s="166">
        <v>28794</v>
      </c>
      <c r="H223" s="166"/>
      <c r="I223" s="229"/>
      <c r="J223" s="4"/>
      <c r="K223" s="56"/>
    </row>
    <row r="224" spans="1:11" ht="15.75" x14ac:dyDescent="0.25">
      <c r="A224" s="56" t="s">
        <v>44</v>
      </c>
      <c r="B224" s="249" t="s">
        <v>246</v>
      </c>
      <c r="C224" s="85" t="s">
        <v>0</v>
      </c>
      <c r="D224" s="87"/>
      <c r="E224" s="87"/>
      <c r="F224" s="135">
        <v>3251</v>
      </c>
      <c r="G224" s="166"/>
      <c r="H224" s="166"/>
      <c r="I224" s="229"/>
      <c r="J224" s="4"/>
      <c r="K224" s="4"/>
    </row>
    <row r="225" spans="1:14" ht="15.75" x14ac:dyDescent="0.25">
      <c r="A225" s="56" t="s">
        <v>45</v>
      </c>
      <c r="B225" s="244" t="s">
        <v>241</v>
      </c>
      <c r="C225" s="85" t="s">
        <v>0</v>
      </c>
      <c r="D225" s="87"/>
      <c r="E225" s="87"/>
      <c r="F225" s="135"/>
      <c r="G225" s="166">
        <v>0</v>
      </c>
      <c r="H225" s="166"/>
      <c r="I225" s="229"/>
      <c r="J225" s="4"/>
      <c r="K225" s="4"/>
    </row>
    <row r="226" spans="1:14" ht="15.75" x14ac:dyDescent="0.25">
      <c r="A226" s="56" t="s">
        <v>46</v>
      </c>
      <c r="B226" s="244" t="s">
        <v>250</v>
      </c>
      <c r="C226" s="85" t="s">
        <v>0</v>
      </c>
      <c r="D226" s="87"/>
      <c r="E226" s="87"/>
      <c r="F226" s="135"/>
      <c r="G226" s="166">
        <v>0</v>
      </c>
      <c r="H226" s="166"/>
      <c r="I226" s="229"/>
      <c r="J226" s="4"/>
      <c r="K226" s="4"/>
    </row>
    <row r="227" spans="1:14" ht="15.75" x14ac:dyDescent="0.25">
      <c r="A227" s="56" t="s">
        <v>47</v>
      </c>
      <c r="B227" s="244" t="s">
        <v>249</v>
      </c>
      <c r="C227" s="85" t="s">
        <v>0</v>
      </c>
      <c r="D227" s="87"/>
      <c r="E227" s="87"/>
      <c r="F227" s="135"/>
      <c r="G227" s="166">
        <v>0</v>
      </c>
      <c r="H227" s="166"/>
      <c r="I227" s="227"/>
      <c r="J227" s="56"/>
      <c r="K227" s="4"/>
      <c r="L227" s="4" t="s">
        <v>180</v>
      </c>
      <c r="M227" s="56"/>
      <c r="N227" s="4"/>
    </row>
    <row r="228" spans="1:14" ht="15.75" x14ac:dyDescent="0.25">
      <c r="A228" s="56" t="s">
        <v>48</v>
      </c>
      <c r="B228" s="249" t="s">
        <v>270</v>
      </c>
      <c r="C228" s="85" t="s">
        <v>0</v>
      </c>
      <c r="D228" s="87"/>
      <c r="E228" s="87"/>
      <c r="F228" s="135">
        <v>83600</v>
      </c>
      <c r="G228" s="166">
        <v>0</v>
      </c>
      <c r="H228" s="166"/>
      <c r="I228" s="227"/>
      <c r="J228" s="56"/>
      <c r="K228" s="4"/>
    </row>
    <row r="229" spans="1:14" ht="15.75" x14ac:dyDescent="0.25">
      <c r="A229" s="56"/>
      <c r="B229" s="244" t="s">
        <v>271</v>
      </c>
      <c r="C229" s="85" t="s">
        <v>0</v>
      </c>
      <c r="D229" s="87"/>
      <c r="E229" s="87"/>
      <c r="F229" s="135"/>
      <c r="G229" s="166">
        <v>0</v>
      </c>
      <c r="H229" s="166"/>
      <c r="I229" s="227"/>
      <c r="J229" s="56"/>
      <c r="K229" s="4"/>
    </row>
    <row r="230" spans="1:14" ht="31.5" x14ac:dyDescent="0.25">
      <c r="A230" s="56" t="s">
        <v>49</v>
      </c>
      <c r="B230" s="244" t="s">
        <v>233</v>
      </c>
      <c r="C230" s="85"/>
      <c r="D230" s="87"/>
      <c r="E230" s="87"/>
      <c r="F230" s="135"/>
      <c r="G230" s="4">
        <v>0</v>
      </c>
      <c r="H230" s="4"/>
      <c r="I230" s="228"/>
      <c r="J230" s="56"/>
      <c r="K230" s="4"/>
    </row>
    <row r="231" spans="1:14" ht="25.5" customHeight="1" x14ac:dyDescent="0.25">
      <c r="A231" s="56" t="s">
        <v>50</v>
      </c>
      <c r="B231" s="244" t="s">
        <v>247</v>
      </c>
      <c r="C231" s="85"/>
      <c r="D231" s="87"/>
      <c r="E231" s="87"/>
      <c r="F231" s="2"/>
      <c r="G231" s="4"/>
      <c r="H231" s="4"/>
      <c r="I231" s="228"/>
      <c r="J231" s="56"/>
      <c r="K231" s="4"/>
    </row>
    <row r="232" spans="1:14" ht="15.75" x14ac:dyDescent="0.25">
      <c r="A232" s="56"/>
      <c r="B232" s="289" t="s">
        <v>256</v>
      </c>
      <c r="C232" s="290"/>
      <c r="D232" s="291"/>
      <c r="E232" s="291"/>
      <c r="F232" s="292">
        <f>F213+F214+F215+F216+F217+F218+F219+F220+F221+F222+F223+F224+F225+F226+F227+F228+F229+F230+F231</f>
        <v>234716</v>
      </c>
      <c r="G232" s="292">
        <f>G213+G214+G215+G216+G217+G218+G219+G220+G221+G222+G223+G224+G225+G226+G227+G228+G230+G231</f>
        <v>198621</v>
      </c>
      <c r="H232" s="194"/>
      <c r="I232" s="246"/>
      <c r="J232" s="56"/>
      <c r="K232" s="4"/>
    </row>
    <row r="233" spans="1:14" ht="18.75" customHeight="1" x14ac:dyDescent="0.25">
      <c r="A233" s="56"/>
      <c r="B233" s="304" t="s">
        <v>181</v>
      </c>
      <c r="C233" s="138"/>
      <c r="D233" s="139"/>
      <c r="E233" s="139"/>
      <c r="F233" s="140" t="s">
        <v>290</v>
      </c>
      <c r="G233" s="140" t="s">
        <v>289</v>
      </c>
      <c r="H233" s="288" t="s">
        <v>294</v>
      </c>
      <c r="I233" s="235"/>
      <c r="J233" s="56"/>
      <c r="K233" s="4"/>
    </row>
    <row r="234" spans="1:14" ht="21" customHeight="1" x14ac:dyDescent="0.25">
      <c r="A234" s="56"/>
      <c r="B234" s="84" t="s">
        <v>74</v>
      </c>
      <c r="C234" s="85" t="s">
        <v>0</v>
      </c>
      <c r="D234" s="86">
        <v>289066</v>
      </c>
      <c r="E234" s="86">
        <v>289066</v>
      </c>
      <c r="F234" s="170">
        <v>291137.13</v>
      </c>
      <c r="G234" s="214">
        <v>221197</v>
      </c>
      <c r="H234" s="313">
        <f>F234-G234</f>
        <v>69940.13</v>
      </c>
      <c r="I234" s="165"/>
      <c r="J234" s="4"/>
      <c r="K234" s="4"/>
    </row>
    <row r="235" spans="1:14" ht="15.75" x14ac:dyDescent="0.25">
      <c r="A235" s="92"/>
      <c r="B235" s="90" t="s">
        <v>76</v>
      </c>
      <c r="C235" s="85" t="s">
        <v>0</v>
      </c>
      <c r="D235" s="84">
        <v>190802</v>
      </c>
      <c r="E235" s="84">
        <v>190802</v>
      </c>
      <c r="F235" s="170">
        <v>121175</v>
      </c>
      <c r="G235" s="215">
        <v>97546.077000000005</v>
      </c>
      <c r="H235" s="313">
        <f t="shared" ref="H235:H240" si="0">F235-G235</f>
        <v>23628.922999999995</v>
      </c>
      <c r="I235" s="166"/>
      <c r="J235" s="4"/>
      <c r="K235" s="4"/>
    </row>
    <row r="236" spans="1:14" ht="19.5" customHeight="1" x14ac:dyDescent="0.25">
      <c r="A236" s="92"/>
      <c r="B236" s="90" t="s">
        <v>80</v>
      </c>
      <c r="C236" s="85" t="s">
        <v>0</v>
      </c>
      <c r="D236" s="84">
        <v>1531</v>
      </c>
      <c r="E236" s="84">
        <v>1531</v>
      </c>
      <c r="F236" s="170">
        <v>1525.7</v>
      </c>
      <c r="G236" s="215">
        <v>961.96600000000001</v>
      </c>
      <c r="H236" s="313">
        <f t="shared" si="0"/>
        <v>563.73400000000004</v>
      </c>
      <c r="I236" s="166"/>
      <c r="J236" s="4"/>
      <c r="K236" s="4"/>
    </row>
    <row r="237" spans="1:14" ht="19.5" customHeight="1" x14ac:dyDescent="0.25">
      <c r="A237" s="92"/>
      <c r="B237" s="90" t="s">
        <v>95</v>
      </c>
      <c r="C237" s="85" t="s">
        <v>0</v>
      </c>
      <c r="D237" s="84">
        <v>1569.2</v>
      </c>
      <c r="E237" s="84">
        <v>1569.2</v>
      </c>
      <c r="F237" s="170">
        <v>957.3</v>
      </c>
      <c r="G237" s="216">
        <v>747</v>
      </c>
      <c r="H237" s="313">
        <f t="shared" si="0"/>
        <v>210.29999999999995</v>
      </c>
      <c r="I237" s="170"/>
      <c r="J237" s="86"/>
      <c r="K237" s="87"/>
    </row>
    <row r="238" spans="1:14" ht="17.25" customHeight="1" x14ac:dyDescent="0.2">
      <c r="A238" s="92"/>
      <c r="B238" s="90" t="s">
        <v>71</v>
      </c>
      <c r="C238" s="85" t="s">
        <v>0</v>
      </c>
      <c r="D238" s="84">
        <v>1148</v>
      </c>
      <c r="E238" s="84">
        <v>1148</v>
      </c>
      <c r="F238" s="170">
        <v>1950</v>
      </c>
      <c r="G238" s="216">
        <v>1260</v>
      </c>
      <c r="H238" s="313">
        <f t="shared" si="0"/>
        <v>690</v>
      </c>
      <c r="I238" s="170"/>
      <c r="J238" s="84"/>
      <c r="K238" s="84"/>
    </row>
    <row r="239" spans="1:14" ht="17.25" customHeight="1" x14ac:dyDescent="0.2">
      <c r="A239" s="92"/>
      <c r="B239" s="90" t="s">
        <v>77</v>
      </c>
      <c r="C239" s="85" t="s">
        <v>0</v>
      </c>
      <c r="D239" s="84">
        <v>1008</v>
      </c>
      <c r="E239" s="84">
        <v>1008</v>
      </c>
      <c r="F239" s="170">
        <v>1460.7</v>
      </c>
      <c r="G239" s="216">
        <v>1430</v>
      </c>
      <c r="H239" s="313">
        <f t="shared" si="0"/>
        <v>30.700000000000045</v>
      </c>
      <c r="I239" s="88"/>
      <c r="J239" s="84"/>
      <c r="K239" s="84"/>
    </row>
    <row r="240" spans="1:14" ht="17.25" customHeight="1" x14ac:dyDescent="0.2">
      <c r="A240" s="92"/>
      <c r="B240" s="191" t="s">
        <v>256</v>
      </c>
      <c r="C240" s="293" t="s">
        <v>0</v>
      </c>
      <c r="D240" s="294">
        <f>SUM(D234:D239)</f>
        <v>485124.2</v>
      </c>
      <c r="E240" s="294">
        <f>SUM(E234:E239)</f>
        <v>485124.2</v>
      </c>
      <c r="F240" s="295">
        <f>F234+F235+F236+F237+F238+F239</f>
        <v>418205.83</v>
      </c>
      <c r="G240" s="296">
        <f>G234+G235+G236+G237+G238+G239</f>
        <v>323142.04300000001</v>
      </c>
      <c r="H240" s="314">
        <f t="shared" si="0"/>
        <v>95063.787000000011</v>
      </c>
      <c r="I240" s="172"/>
      <c r="J240" s="84"/>
      <c r="K240" s="84"/>
    </row>
    <row r="241" spans="1:12" ht="17.25" customHeight="1" x14ac:dyDescent="0.2">
      <c r="A241" s="92"/>
      <c r="B241" s="198" t="s">
        <v>257</v>
      </c>
      <c r="C241" s="199"/>
      <c r="D241" s="199"/>
      <c r="E241" s="199"/>
      <c r="F241" s="200"/>
      <c r="G241" s="200"/>
      <c r="H241" s="200"/>
      <c r="I241" s="200"/>
      <c r="J241" s="199"/>
      <c r="K241" s="199"/>
    </row>
    <row r="242" spans="1:12" x14ac:dyDescent="0.2">
      <c r="A242" s="92"/>
      <c r="F242" s="2"/>
    </row>
    <row r="243" spans="1:12" ht="83.25" customHeight="1" x14ac:dyDescent="0.25">
      <c r="A243" s="92"/>
      <c r="B243" s="91"/>
      <c r="C243" s="73" t="s">
        <v>283</v>
      </c>
      <c r="D243" s="72"/>
      <c r="E243" s="72"/>
      <c r="F243" s="73" t="s">
        <v>182</v>
      </c>
      <c r="G243" s="136" t="s">
        <v>183</v>
      </c>
      <c r="H243" s="301" t="s">
        <v>244</v>
      </c>
      <c r="I243" s="4"/>
      <c r="J243" s="211"/>
      <c r="K243" s="73"/>
      <c r="L243" s="136"/>
    </row>
    <row r="244" spans="1:12" ht="15.75" x14ac:dyDescent="0.2">
      <c r="A244" s="75" t="s">
        <v>25</v>
      </c>
      <c r="B244" s="247" t="s">
        <v>154</v>
      </c>
      <c r="C244" s="302">
        <v>22</v>
      </c>
      <c r="D244" s="302"/>
      <c r="E244" s="302"/>
      <c r="F244" s="302">
        <v>2275</v>
      </c>
      <c r="G244" s="303">
        <v>257</v>
      </c>
      <c r="H244" s="214"/>
      <c r="I244" s="164"/>
      <c r="J244" s="80"/>
      <c r="K244" s="80"/>
      <c r="L244" s="80"/>
    </row>
    <row r="245" spans="1:12" ht="15.75" x14ac:dyDescent="0.2">
      <c r="A245" s="75" t="s">
        <v>27</v>
      </c>
      <c r="B245" s="247" t="s">
        <v>162</v>
      </c>
      <c r="C245" s="302">
        <v>25</v>
      </c>
      <c r="D245" s="302"/>
      <c r="E245" s="302"/>
      <c r="F245" s="302">
        <v>478.1</v>
      </c>
      <c r="G245" s="303">
        <v>35.200000000000003</v>
      </c>
      <c r="H245" s="214"/>
      <c r="I245" s="164"/>
      <c r="J245" s="80"/>
      <c r="K245" s="80"/>
      <c r="L245" s="80"/>
    </row>
    <row r="246" spans="1:12" ht="19.5" customHeight="1" x14ac:dyDescent="0.2">
      <c r="A246" s="75" t="s">
        <v>30</v>
      </c>
      <c r="B246" s="248" t="s">
        <v>163</v>
      </c>
      <c r="C246" s="164" t="s">
        <v>274</v>
      </c>
      <c r="D246" s="164"/>
      <c r="E246" s="164"/>
      <c r="F246" s="250"/>
      <c r="G246" s="214"/>
      <c r="H246" s="214"/>
      <c r="I246" s="164"/>
      <c r="J246" s="80"/>
      <c r="K246" s="80"/>
      <c r="L246" s="80"/>
    </row>
    <row r="247" spans="1:12" ht="15.75" x14ac:dyDescent="0.2">
      <c r="A247" s="75" t="s">
        <v>32</v>
      </c>
      <c r="B247" s="247" t="s">
        <v>160</v>
      </c>
      <c r="C247" s="302">
        <v>51</v>
      </c>
      <c r="D247" s="302"/>
      <c r="E247" s="302"/>
      <c r="F247" s="302">
        <v>4321.5</v>
      </c>
      <c r="G247" s="303">
        <v>408.1</v>
      </c>
      <c r="H247" s="214"/>
      <c r="I247" s="164"/>
      <c r="J247" s="80"/>
      <c r="K247" s="80"/>
      <c r="L247" s="80"/>
    </row>
    <row r="248" spans="1:12" ht="15.75" x14ac:dyDescent="0.2">
      <c r="A248" s="75" t="s">
        <v>34</v>
      </c>
      <c r="B248" s="247" t="s">
        <v>161</v>
      </c>
      <c r="C248" s="302">
        <v>23</v>
      </c>
      <c r="D248" s="302"/>
      <c r="E248" s="302"/>
      <c r="F248" s="302">
        <v>1523.2</v>
      </c>
      <c r="G248" s="303">
        <v>165</v>
      </c>
      <c r="H248" s="214"/>
      <c r="I248" s="164"/>
      <c r="J248" s="80"/>
      <c r="K248" s="80"/>
      <c r="L248" s="80"/>
    </row>
    <row r="249" spans="1:12" ht="15.75" x14ac:dyDescent="0.2">
      <c r="A249" s="75" t="s">
        <v>36</v>
      </c>
      <c r="B249" s="248" t="s">
        <v>166</v>
      </c>
      <c r="C249" s="302">
        <v>0</v>
      </c>
      <c r="D249" s="302"/>
      <c r="E249" s="302"/>
      <c r="F249" s="302">
        <v>0</v>
      </c>
      <c r="G249" s="303">
        <v>0</v>
      </c>
      <c r="H249" s="214"/>
      <c r="I249" s="164"/>
      <c r="J249" s="80"/>
      <c r="K249" s="80"/>
      <c r="L249" s="80"/>
    </row>
    <row r="250" spans="1:12" ht="15.75" x14ac:dyDescent="0.2">
      <c r="A250" s="75" t="s">
        <v>37</v>
      </c>
      <c r="B250" s="247" t="s">
        <v>286</v>
      </c>
      <c r="C250" s="302">
        <v>28</v>
      </c>
      <c r="D250" s="302"/>
      <c r="E250" s="302"/>
      <c r="F250" s="302">
        <v>1811</v>
      </c>
      <c r="G250" s="303">
        <v>144</v>
      </c>
      <c r="H250" s="214"/>
      <c r="I250" s="164"/>
      <c r="J250" s="80"/>
      <c r="K250" s="80"/>
      <c r="L250" s="80"/>
    </row>
    <row r="251" spans="1:12" ht="15.75" x14ac:dyDescent="0.2">
      <c r="A251" s="75" t="s">
        <v>39</v>
      </c>
      <c r="B251" s="248" t="s">
        <v>179</v>
      </c>
      <c r="C251" s="164" t="s">
        <v>274</v>
      </c>
      <c r="D251" s="164"/>
      <c r="E251" s="164"/>
      <c r="F251" s="250"/>
      <c r="G251" s="214"/>
      <c r="H251" s="214"/>
      <c r="I251" s="164"/>
      <c r="J251" s="80"/>
      <c r="K251" s="80"/>
      <c r="L251" s="80"/>
    </row>
    <row r="252" spans="1:12" ht="15.75" x14ac:dyDescent="0.2">
      <c r="A252" s="75" t="s">
        <v>40</v>
      </c>
      <c r="B252" s="248" t="s">
        <v>169</v>
      </c>
      <c r="C252" s="302">
        <v>34</v>
      </c>
      <c r="D252" s="164"/>
      <c r="E252" s="164"/>
      <c r="F252" s="302">
        <v>3562.2</v>
      </c>
      <c r="G252" s="303">
        <v>403.9</v>
      </c>
      <c r="H252" s="214"/>
      <c r="I252" s="164"/>
      <c r="J252" s="80"/>
      <c r="K252" s="80"/>
      <c r="L252" s="80"/>
    </row>
    <row r="253" spans="1:12" ht="15.75" x14ac:dyDescent="0.2">
      <c r="A253" s="75" t="s">
        <v>41</v>
      </c>
      <c r="B253" s="247" t="s">
        <v>177</v>
      </c>
      <c r="C253" s="302">
        <v>9</v>
      </c>
      <c r="D253" s="302"/>
      <c r="E253" s="302"/>
      <c r="F253" s="302">
        <v>760</v>
      </c>
      <c r="G253" s="303">
        <v>99</v>
      </c>
      <c r="H253" s="214"/>
      <c r="I253" s="164"/>
      <c r="J253" s="80"/>
      <c r="K253" s="80"/>
      <c r="L253" s="80"/>
    </row>
    <row r="254" spans="1:12" ht="15.75" x14ac:dyDescent="0.2">
      <c r="A254" s="75" t="s">
        <v>43</v>
      </c>
      <c r="B254" s="247" t="s">
        <v>251</v>
      </c>
      <c r="C254" s="302">
        <v>35</v>
      </c>
      <c r="D254" s="302"/>
      <c r="E254" s="302"/>
      <c r="F254" s="302">
        <v>3570</v>
      </c>
      <c r="G254" s="303">
        <v>150</v>
      </c>
      <c r="H254" s="214"/>
      <c r="I254" s="164"/>
      <c r="J254" s="80"/>
      <c r="K254" s="80"/>
      <c r="L254" s="80"/>
    </row>
    <row r="255" spans="1:12" ht="15.75" x14ac:dyDescent="0.2">
      <c r="A255" s="75" t="s">
        <v>44</v>
      </c>
      <c r="B255" s="247" t="s">
        <v>252</v>
      </c>
      <c r="C255" s="302">
        <v>8</v>
      </c>
      <c r="D255" s="302"/>
      <c r="E255" s="302"/>
      <c r="F255" s="302">
        <v>794</v>
      </c>
      <c r="G255" s="303">
        <v>72.599999999999994</v>
      </c>
      <c r="H255" s="214"/>
      <c r="I255" s="164"/>
      <c r="J255" s="80"/>
      <c r="K255" s="80"/>
      <c r="L255" s="80"/>
    </row>
    <row r="256" spans="1:12" ht="15.75" x14ac:dyDescent="0.2">
      <c r="A256" s="75" t="s">
        <v>45</v>
      </c>
      <c r="B256" s="247" t="s">
        <v>282</v>
      </c>
      <c r="C256" s="302">
        <v>12</v>
      </c>
      <c r="D256" s="302"/>
      <c r="E256" s="302"/>
      <c r="F256" s="302">
        <v>281.43</v>
      </c>
      <c r="G256" s="302">
        <v>36.6</v>
      </c>
      <c r="H256" s="250"/>
      <c r="I256" s="56"/>
      <c r="J256" s="56"/>
      <c r="K256" s="56"/>
      <c r="L256" s="56"/>
    </row>
    <row r="257" spans="2:12" ht="15.75" x14ac:dyDescent="0.2">
      <c r="B257" s="71" t="s">
        <v>250</v>
      </c>
      <c r="C257" s="56"/>
      <c r="D257" s="56"/>
      <c r="E257" s="56"/>
      <c r="F257" s="51"/>
      <c r="G257" s="80"/>
      <c r="H257" s="80"/>
      <c r="I257" s="80"/>
      <c r="J257" s="80"/>
      <c r="K257" s="80"/>
      <c r="L257" s="80"/>
    </row>
    <row r="258" spans="2:12" ht="21.75" customHeight="1" x14ac:dyDescent="0.2">
      <c r="B258" s="71" t="s">
        <v>236</v>
      </c>
      <c r="C258" s="56"/>
      <c r="D258" s="56"/>
      <c r="E258" s="56"/>
      <c r="F258" s="51"/>
      <c r="G258" s="56"/>
      <c r="H258" s="56"/>
      <c r="I258" s="56"/>
      <c r="J258" s="56"/>
      <c r="K258" s="56"/>
      <c r="L258" s="56"/>
    </row>
    <row r="259" spans="2:12" ht="21.75" customHeight="1" x14ac:dyDescent="0.2">
      <c r="B259" s="71" t="s">
        <v>237</v>
      </c>
      <c r="C259" s="56"/>
      <c r="D259" s="56"/>
      <c r="E259" s="56"/>
      <c r="F259" s="51"/>
      <c r="G259" s="56"/>
      <c r="H259" s="56"/>
      <c r="I259" s="56"/>
      <c r="J259" s="56"/>
      <c r="K259" s="56"/>
      <c r="L259" s="56"/>
    </row>
    <row r="260" spans="2:12" ht="21.75" customHeight="1" x14ac:dyDescent="0.2">
      <c r="B260" s="71" t="s">
        <v>238</v>
      </c>
      <c r="C260" s="56"/>
      <c r="D260" s="56"/>
      <c r="E260" s="56"/>
      <c r="F260" s="51"/>
      <c r="G260" s="56"/>
      <c r="H260" s="56"/>
      <c r="I260" s="56"/>
      <c r="J260" s="56"/>
      <c r="K260" s="56"/>
      <c r="L260" s="56"/>
    </row>
    <row r="261" spans="2:12" ht="21.75" customHeight="1" x14ac:dyDescent="0.2">
      <c r="B261" s="71" t="s">
        <v>239</v>
      </c>
      <c r="C261" s="56"/>
      <c r="D261" s="56"/>
      <c r="E261" s="56"/>
      <c r="F261" s="51"/>
      <c r="G261" s="56"/>
      <c r="H261" s="56"/>
      <c r="I261" s="56"/>
      <c r="J261" s="56"/>
      <c r="K261" s="56"/>
      <c r="L261" s="56"/>
    </row>
    <row r="262" spans="2:12" ht="21.75" customHeight="1" x14ac:dyDescent="0.2">
      <c r="B262" s="71" t="s">
        <v>240</v>
      </c>
      <c r="C262" s="56"/>
      <c r="D262" s="56"/>
      <c r="E262" s="56"/>
      <c r="F262" s="51"/>
      <c r="G262" s="56"/>
      <c r="H262" s="56"/>
      <c r="I262" s="56"/>
      <c r="J262" s="56"/>
      <c r="K262" s="56"/>
      <c r="L262" s="56"/>
    </row>
    <row r="263" spans="2:12" ht="21.75" customHeight="1" x14ac:dyDescent="0.2">
      <c r="B263" s="71" t="s">
        <v>241</v>
      </c>
      <c r="C263" s="56"/>
      <c r="D263" s="56"/>
      <c r="E263" s="56"/>
      <c r="F263" s="51"/>
      <c r="G263" s="56"/>
      <c r="H263" s="56"/>
      <c r="I263" s="56"/>
      <c r="J263" s="56"/>
      <c r="K263" s="56"/>
      <c r="L263" s="56"/>
    </row>
    <row r="264" spans="2:12" ht="15.75" x14ac:dyDescent="0.2">
      <c r="B264" s="201" t="s">
        <v>256</v>
      </c>
      <c r="C264" s="311"/>
      <c r="D264" s="311"/>
      <c r="E264" s="311"/>
      <c r="F264" s="311">
        <f>F244+F245+F246+F247+F248+F249+F250+F251+F252+F253+F254+F255+F256+F257+F258+F259+F260+F261+F262+F263</f>
        <v>19376.43</v>
      </c>
      <c r="G264" s="312">
        <f>G244+G245+G246+G247+G248+G249+G250+G251+G252+G253+G254+G255+G256+G257+G258+G259+G260+G261+G262+G263</f>
        <v>1771.3999999999996</v>
      </c>
      <c r="H264" s="252"/>
      <c r="I264" s="202">
        <f>I244+I245+I246+I247+I248+I249+I250+I251+I252+I253+I254+I255+I256+I257+I258+I259+I260+I261+I262+I263</f>
        <v>0</v>
      </c>
      <c r="J264" s="202"/>
      <c r="K264" s="202"/>
      <c r="L264" s="202"/>
    </row>
    <row r="265" spans="2:12" x14ac:dyDescent="0.2">
      <c r="B265" s="40"/>
    </row>
    <row r="283" spans="2:8" ht="21" x14ac:dyDescent="0.35">
      <c r="B283" s="204" t="s">
        <v>259</v>
      </c>
      <c r="C283" s="205"/>
      <c r="D283" s="205"/>
      <c r="E283" s="205"/>
      <c r="F283" s="205"/>
      <c r="G283" s="205"/>
      <c r="H283" s="205"/>
    </row>
    <row r="284" spans="2:8" ht="21" x14ac:dyDescent="0.35">
      <c r="B284" s="205"/>
      <c r="C284" s="205"/>
      <c r="D284" s="205"/>
      <c r="E284" s="205"/>
      <c r="F284" s="205"/>
      <c r="G284" s="205"/>
      <c r="H284" s="205"/>
    </row>
    <row r="285" spans="2:8" ht="15" customHeight="1" x14ac:dyDescent="0.35">
      <c r="B285" s="361" t="s">
        <v>260</v>
      </c>
      <c r="C285" s="361"/>
      <c r="D285" s="361"/>
      <c r="E285" s="361"/>
      <c r="F285" s="361"/>
      <c r="G285" s="361"/>
      <c r="H285" s="282"/>
    </row>
    <row r="286" spans="2:8" ht="161.25" customHeight="1" x14ac:dyDescent="0.35">
      <c r="B286" s="360" t="s">
        <v>261</v>
      </c>
      <c r="C286" s="360"/>
      <c r="D286" s="360"/>
      <c r="E286" s="360"/>
      <c r="F286" s="360"/>
      <c r="G286" s="360"/>
      <c r="H286" s="281"/>
    </row>
    <row r="287" spans="2:8" ht="80.25" customHeight="1" x14ac:dyDescent="0.35">
      <c r="B287" s="360" t="s">
        <v>262</v>
      </c>
      <c r="C287" s="360"/>
      <c r="D287" s="360"/>
      <c r="E287" s="360"/>
      <c r="F287" s="360"/>
      <c r="G287" s="360"/>
      <c r="H287" s="281"/>
    </row>
    <row r="288" spans="2:8" ht="46.5" customHeight="1" x14ac:dyDescent="0.35">
      <c r="B288" s="360" t="s">
        <v>263</v>
      </c>
      <c r="C288" s="360"/>
      <c r="D288" s="360"/>
      <c r="E288" s="360"/>
      <c r="F288" s="360"/>
      <c r="G288" s="360"/>
      <c r="H288" s="281"/>
    </row>
    <row r="289" spans="2:8" ht="69" customHeight="1" x14ac:dyDescent="0.35">
      <c r="B289" s="360" t="s">
        <v>264</v>
      </c>
      <c r="C289" s="360"/>
      <c r="D289" s="360"/>
      <c r="E289" s="360"/>
      <c r="F289" s="360"/>
      <c r="G289" s="360"/>
      <c r="H289" s="281"/>
    </row>
    <row r="290" spans="2:8" ht="21" customHeight="1" x14ac:dyDescent="0.35">
      <c r="B290" s="360" t="s">
        <v>265</v>
      </c>
      <c r="C290" s="360"/>
      <c r="D290" s="360"/>
      <c r="E290" s="360"/>
      <c r="F290" s="360"/>
      <c r="G290" s="360"/>
      <c r="H290" s="281"/>
    </row>
    <row r="291" spans="2:8" ht="21" x14ac:dyDescent="0.35">
      <c r="B291" s="360" t="s">
        <v>266</v>
      </c>
      <c r="C291" s="360"/>
      <c r="D291" s="360"/>
      <c r="E291" s="360"/>
      <c r="F291" s="360"/>
      <c r="G291" s="360"/>
      <c r="H291" s="281"/>
    </row>
    <row r="292" spans="2:8" ht="103.5" customHeight="1" x14ac:dyDescent="0.35">
      <c r="B292" s="360" t="s">
        <v>267</v>
      </c>
      <c r="C292" s="360"/>
      <c r="D292" s="360"/>
      <c r="E292" s="360"/>
      <c r="F292" s="360"/>
      <c r="G292" s="360"/>
      <c r="H292" s="281"/>
    </row>
    <row r="293" spans="2:8" ht="62.25" customHeight="1" x14ac:dyDescent="0.35">
      <c r="B293" s="360" t="s">
        <v>268</v>
      </c>
      <c r="C293" s="360"/>
      <c r="D293" s="360"/>
      <c r="E293" s="360"/>
      <c r="F293" s="360"/>
      <c r="G293" s="360"/>
      <c r="H293" s="281"/>
    </row>
  </sheetData>
  <mergeCells count="49">
    <mergeCell ref="B293:G293"/>
    <mergeCell ref="B287:G287"/>
    <mergeCell ref="B288:G288"/>
    <mergeCell ref="B289:G289"/>
    <mergeCell ref="B290:G290"/>
    <mergeCell ref="B291:G291"/>
    <mergeCell ref="B292:G292"/>
    <mergeCell ref="B286:G286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B285:G285"/>
    <mergeCell ref="A31:A32"/>
    <mergeCell ref="B31:B32"/>
    <mergeCell ref="A33:A34"/>
    <mergeCell ref="B33:B34"/>
    <mergeCell ref="A36:A37"/>
    <mergeCell ref="B36:B37"/>
    <mergeCell ref="A25:A26"/>
    <mergeCell ref="B25:B26"/>
    <mergeCell ref="A27:A28"/>
    <mergeCell ref="B27:B28"/>
    <mergeCell ref="A29:A30"/>
    <mergeCell ref="B29:B30"/>
    <mergeCell ref="A19:A20"/>
    <mergeCell ref="B19:B20"/>
    <mergeCell ref="A21:A22"/>
    <mergeCell ref="B21:B22"/>
    <mergeCell ref="A23:A24"/>
    <mergeCell ref="B23:B24"/>
    <mergeCell ref="A13:A14"/>
    <mergeCell ref="B13:B14"/>
    <mergeCell ref="A15:A16"/>
    <mergeCell ref="B15:B16"/>
    <mergeCell ref="A17:A18"/>
    <mergeCell ref="B17:B18"/>
    <mergeCell ref="A6:A7"/>
    <mergeCell ref="B6:B7"/>
    <mergeCell ref="A9:A10"/>
    <mergeCell ref="B9:B10"/>
    <mergeCell ref="A11:A12"/>
    <mergeCell ref="B11:B12"/>
  </mergeCells>
  <hyperlinks>
    <hyperlink ref="B285" r:id="rId1" display="http://www.buhgalteria.ru/okved/d/"/>
  </hyperlinks>
  <printOptions horizontalCentered="1"/>
  <pageMargins left="0.39370078740157483" right="0.39370078740157483" top="0.78740157480314965" bottom="0.49" header="0.51181102362204722" footer="0.41"/>
  <pageSetup paperSize="9" scale="76" firstPageNumber="16" orientation="portrait" useFirstPageNumber="1" r:id="rId2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7"/>
  <sheetViews>
    <sheetView topLeftCell="B16" zoomScale="85" zoomScaleNormal="85" workbookViewId="0">
      <selection activeCell="P10" sqref="P10"/>
    </sheetView>
  </sheetViews>
  <sheetFormatPr defaultRowHeight="12.75" x14ac:dyDescent="0.2"/>
  <cols>
    <col min="1" max="1" width="41.85546875" style="1" customWidth="1"/>
    <col min="2" max="2" width="12.85546875" style="1" customWidth="1"/>
    <col min="3" max="3" width="11.140625" style="1" customWidth="1"/>
    <col min="4" max="4" width="11.7109375" style="1" customWidth="1"/>
    <col min="5" max="5" width="11.85546875" style="1" customWidth="1"/>
    <col min="6" max="6" width="6.7109375" style="1" customWidth="1"/>
    <col min="7" max="7" width="11.7109375" style="1" customWidth="1"/>
    <col min="8" max="8" width="7.42578125" style="1" customWidth="1"/>
    <col min="9" max="9" width="31" style="1" customWidth="1"/>
    <col min="10" max="10" width="15.7109375" style="1" customWidth="1"/>
    <col min="11" max="11" width="14.140625" style="1" customWidth="1"/>
    <col min="12" max="12" width="11.85546875" style="1" customWidth="1"/>
    <col min="13" max="13" width="10.140625" style="1" customWidth="1"/>
    <col min="14" max="14" width="9.140625" style="1"/>
    <col min="15" max="15" width="9.7109375" style="1" bestFit="1" customWidth="1"/>
    <col min="16" max="16384" width="9.140625" style="1"/>
  </cols>
  <sheetData>
    <row r="1" spans="1:16" ht="15.75" x14ac:dyDescent="0.25">
      <c r="A1" s="364" t="s">
        <v>295</v>
      </c>
      <c r="B1" s="364"/>
      <c r="C1" s="364"/>
      <c r="D1" s="364"/>
      <c r="E1" s="364"/>
      <c r="F1" s="364"/>
      <c r="H1" s="4"/>
      <c r="I1" s="4"/>
      <c r="J1" s="365" t="s">
        <v>53</v>
      </c>
      <c r="K1" s="366"/>
      <c r="L1" s="367"/>
    </row>
    <row r="2" spans="1:16" ht="17.25" customHeight="1" x14ac:dyDescent="0.25">
      <c r="A2" s="368" t="s">
        <v>63</v>
      </c>
      <c r="B2" s="370" t="s">
        <v>54</v>
      </c>
      <c r="C2" s="370" t="s">
        <v>55</v>
      </c>
      <c r="D2" s="372" t="s">
        <v>56</v>
      </c>
      <c r="E2" s="370" t="s">
        <v>57</v>
      </c>
      <c r="F2" s="374"/>
      <c r="H2" s="4">
        <v>6</v>
      </c>
      <c r="I2" s="7" t="s">
        <v>64</v>
      </c>
      <c r="J2" s="4">
        <v>7.5</v>
      </c>
      <c r="K2" s="4">
        <v>6.1</v>
      </c>
      <c r="L2" s="4">
        <v>4.3</v>
      </c>
    </row>
    <row r="3" spans="1:16" ht="15.75" x14ac:dyDescent="0.25">
      <c r="A3" s="369"/>
      <c r="B3" s="371"/>
      <c r="C3" s="371"/>
      <c r="D3" s="373"/>
      <c r="E3" s="371"/>
      <c r="F3" s="375"/>
      <c r="H3" s="4">
        <v>7</v>
      </c>
      <c r="I3" s="7" t="s">
        <v>65</v>
      </c>
      <c r="J3" s="4">
        <v>7.5</v>
      </c>
      <c r="K3" s="4">
        <v>6.1</v>
      </c>
      <c r="L3" s="4">
        <v>4.3</v>
      </c>
    </row>
    <row r="4" spans="1:16" ht="30" customHeight="1" x14ac:dyDescent="0.25">
      <c r="A4" s="320" t="s">
        <v>59</v>
      </c>
      <c r="B4" s="8">
        <f>B5+B6+B7</f>
        <v>139.5</v>
      </c>
      <c r="C4" s="8">
        <f t="shared" ref="C4:D4" si="0">C5+C6+C7</f>
        <v>1353</v>
      </c>
      <c r="D4" s="8">
        <f t="shared" si="0"/>
        <v>953</v>
      </c>
      <c r="E4" s="8">
        <f>C4-D4</f>
        <v>400</v>
      </c>
      <c r="F4" s="6">
        <f>D4/C4*100</f>
        <v>70.436067997043608</v>
      </c>
      <c r="G4" s="1">
        <v>827</v>
      </c>
      <c r="H4" s="4">
        <v>8</v>
      </c>
      <c r="I4" s="7" t="s">
        <v>66</v>
      </c>
      <c r="J4" s="4">
        <v>7.5</v>
      </c>
      <c r="K4" s="4">
        <v>6.1</v>
      </c>
      <c r="L4" s="4">
        <v>4.3</v>
      </c>
    </row>
    <row r="5" spans="1:16" ht="15.75" x14ac:dyDescent="0.25">
      <c r="A5" s="177" t="s">
        <v>60</v>
      </c>
      <c r="B5" s="8">
        <v>135.5</v>
      </c>
      <c r="C5" s="177">
        <v>1335</v>
      </c>
      <c r="D5" s="178">
        <v>940</v>
      </c>
      <c r="E5" s="8">
        <f>C5-D5</f>
        <v>395</v>
      </c>
      <c r="F5" s="4"/>
      <c r="H5" s="4">
        <v>9</v>
      </c>
      <c r="I5" s="9" t="s">
        <v>67</v>
      </c>
      <c r="J5" s="4">
        <v>7.5</v>
      </c>
      <c r="K5" s="4">
        <v>6.1</v>
      </c>
      <c r="L5" s="4">
        <v>4.3</v>
      </c>
    </row>
    <row r="6" spans="1:16" ht="15.75" x14ac:dyDescent="0.25">
      <c r="A6" s="177" t="s">
        <v>61</v>
      </c>
      <c r="B6" s="177">
        <v>4</v>
      </c>
      <c r="C6" s="177">
        <v>18</v>
      </c>
      <c r="D6" s="10">
        <v>13</v>
      </c>
      <c r="E6" s="8">
        <f>C6-D6</f>
        <v>5</v>
      </c>
      <c r="F6" s="4"/>
      <c r="H6" s="4">
        <v>10</v>
      </c>
      <c r="I6" s="9" t="s">
        <v>68</v>
      </c>
      <c r="J6" s="4">
        <v>7.5</v>
      </c>
      <c r="K6" s="4">
        <v>6.1</v>
      </c>
      <c r="L6" s="4">
        <v>4.3</v>
      </c>
    </row>
    <row r="7" spans="1:16" ht="15.75" x14ac:dyDescent="0.2">
      <c r="A7" s="177" t="s">
        <v>62</v>
      </c>
      <c r="B7" s="177"/>
      <c r="C7" s="177"/>
      <c r="D7" s="178"/>
      <c r="E7" s="177"/>
      <c r="F7" s="4"/>
      <c r="H7" s="4">
        <v>11</v>
      </c>
      <c r="I7" s="11" t="s">
        <v>69</v>
      </c>
      <c r="J7" s="4">
        <v>7.2</v>
      </c>
      <c r="K7" s="4"/>
      <c r="L7" s="4"/>
    </row>
    <row r="8" spans="1:16" ht="15" customHeight="1" x14ac:dyDescent="0.2">
      <c r="E8" s="4"/>
      <c r="F8" s="4"/>
      <c r="H8" s="4">
        <v>12</v>
      </c>
      <c r="I8" s="11" t="s">
        <v>70</v>
      </c>
      <c r="J8" s="4">
        <v>6.5</v>
      </c>
      <c r="K8" s="4"/>
      <c r="L8" s="4"/>
    </row>
    <row r="9" spans="1:16" ht="18.75" customHeight="1" x14ac:dyDescent="0.2">
      <c r="A9" s="370" t="s">
        <v>71</v>
      </c>
      <c r="B9" s="370" t="s">
        <v>54</v>
      </c>
      <c r="C9" s="370" t="s">
        <v>55</v>
      </c>
      <c r="D9" s="372" t="s">
        <v>56</v>
      </c>
      <c r="E9" s="370" t="s">
        <v>57</v>
      </c>
      <c r="F9" s="362"/>
      <c r="H9" s="4">
        <v>13</v>
      </c>
      <c r="I9" s="11" t="s">
        <v>72</v>
      </c>
      <c r="J9" s="4">
        <v>5.2</v>
      </c>
      <c r="K9" s="4"/>
      <c r="L9" s="4"/>
      <c r="P9" s="14">
        <f>B4+B11+B39+B32</f>
        <v>1458.222</v>
      </c>
    </row>
    <row r="10" spans="1:16" ht="21" customHeight="1" x14ac:dyDescent="0.2">
      <c r="A10" s="371"/>
      <c r="B10" s="371"/>
      <c r="C10" s="371"/>
      <c r="D10" s="373"/>
      <c r="E10" s="371"/>
      <c r="F10" s="363"/>
      <c r="H10" s="4"/>
      <c r="I10" s="12"/>
      <c r="J10" s="4">
        <f>SUM(J2:J9)</f>
        <v>56.400000000000006</v>
      </c>
      <c r="K10" s="4">
        <f>SUM(K2:K9)</f>
        <v>30.5</v>
      </c>
      <c r="L10" s="4">
        <f>SUM(L2:L9)</f>
        <v>21.5</v>
      </c>
      <c r="P10" s="1" t="e">
        <f>#REF!</f>
        <v>#REF!</v>
      </c>
    </row>
    <row r="11" spans="1:16" ht="27" customHeight="1" x14ac:dyDescent="0.2">
      <c r="A11" s="320" t="s">
        <v>59</v>
      </c>
      <c r="B11" s="177">
        <f>B12+B13+B14</f>
        <v>480</v>
      </c>
      <c r="C11" s="177">
        <f t="shared" ref="C11:D11" si="1">C12+C13+C14</f>
        <v>2600.4</v>
      </c>
      <c r="D11" s="177">
        <f t="shared" si="1"/>
        <v>1609</v>
      </c>
      <c r="E11" s="8">
        <f>C11-D11</f>
        <v>991.40000000000009</v>
      </c>
      <c r="F11" s="6">
        <f>D11/C11*100</f>
        <v>61.875096139055529</v>
      </c>
      <c r="G11" s="1">
        <v>1599</v>
      </c>
      <c r="H11" s="13"/>
      <c r="I11" s="13"/>
      <c r="J11" s="14">
        <f>J10/13</f>
        <v>4.338461538461539</v>
      </c>
      <c r="K11" s="14">
        <f>K10/10</f>
        <v>3.05</v>
      </c>
      <c r="L11" s="14">
        <f>L10/10</f>
        <v>2.15</v>
      </c>
      <c r="M11" s="14">
        <f>J11+K11+L11</f>
        <v>9.5384615384615383</v>
      </c>
    </row>
    <row r="12" spans="1:16" x14ac:dyDescent="0.2">
      <c r="A12" s="177" t="s">
        <v>60</v>
      </c>
      <c r="B12" s="177">
        <f>380+75</f>
        <v>455</v>
      </c>
      <c r="C12" s="177">
        <f>1987+416.4</f>
        <v>2403.4</v>
      </c>
      <c r="D12" s="10">
        <f>1294+131</f>
        <v>1425</v>
      </c>
      <c r="E12" s="177">
        <f>C12-D12</f>
        <v>978.40000000000009</v>
      </c>
      <c r="F12" s="4"/>
      <c r="G12" s="1" t="s">
        <v>73</v>
      </c>
      <c r="J12" s="14"/>
      <c r="K12" s="14"/>
      <c r="L12" s="14"/>
      <c r="M12" s="15">
        <f>M11/3</f>
        <v>3.1794871794871793</v>
      </c>
    </row>
    <row r="13" spans="1:16" x14ac:dyDescent="0.2">
      <c r="A13" s="177" t="s">
        <v>61</v>
      </c>
      <c r="B13" s="177">
        <f>18+3</f>
        <v>21</v>
      </c>
      <c r="C13" s="177">
        <f>170+10</f>
        <v>180</v>
      </c>
      <c r="D13" s="178">
        <f>170+4</f>
        <v>174</v>
      </c>
      <c r="E13" s="177">
        <f>C13-D13</f>
        <v>6</v>
      </c>
      <c r="F13" s="4"/>
    </row>
    <row r="14" spans="1:16" x14ac:dyDescent="0.2">
      <c r="A14" s="177" t="s">
        <v>62</v>
      </c>
      <c r="B14" s="177">
        <f>2+2</f>
        <v>4</v>
      </c>
      <c r="C14" s="177">
        <f>10+7</f>
        <v>17</v>
      </c>
      <c r="D14" s="178">
        <v>10</v>
      </c>
      <c r="E14" s="177">
        <f>C14-D14</f>
        <v>7</v>
      </c>
      <c r="F14" s="4"/>
    </row>
    <row r="15" spans="1:16" x14ac:dyDescent="0.2">
      <c r="E15" s="4"/>
      <c r="F15" s="4"/>
    </row>
    <row r="16" spans="1:16" ht="12.75" customHeight="1" x14ac:dyDescent="0.25">
      <c r="A16" s="370" t="s">
        <v>74</v>
      </c>
      <c r="B16" s="370" t="s">
        <v>54</v>
      </c>
      <c r="C16" s="370" t="s">
        <v>55</v>
      </c>
      <c r="D16" s="372" t="s">
        <v>56</v>
      </c>
      <c r="E16" s="370" t="s">
        <v>57</v>
      </c>
      <c r="F16" s="362"/>
      <c r="I16" s="376" t="s">
        <v>300</v>
      </c>
      <c r="J16" s="376"/>
      <c r="K16" s="376"/>
      <c r="L16" s="376"/>
      <c r="M16" s="376"/>
    </row>
    <row r="17" spans="1:15" ht="25.5" x14ac:dyDescent="0.2">
      <c r="A17" s="371"/>
      <c r="B17" s="371"/>
      <c r="C17" s="371"/>
      <c r="D17" s="373"/>
      <c r="E17" s="371"/>
      <c r="F17" s="363"/>
      <c r="G17" s="1">
        <f>B18/2</f>
        <v>70422.080000000002</v>
      </c>
      <c r="I17" s="316" t="s">
        <v>75</v>
      </c>
      <c r="J17" s="316" t="s">
        <v>54</v>
      </c>
      <c r="K17" s="316" t="s">
        <v>55</v>
      </c>
      <c r="L17" s="318" t="s">
        <v>56</v>
      </c>
      <c r="M17" s="316" t="s">
        <v>57</v>
      </c>
    </row>
    <row r="18" spans="1:15" ht="32.25" customHeight="1" x14ac:dyDescent="0.2">
      <c r="A18" s="320" t="s">
        <v>59</v>
      </c>
      <c r="B18" s="180">
        <f>B19+B20+B21</f>
        <v>140844.16</v>
      </c>
      <c r="C18" s="180">
        <f t="shared" ref="C18:E18" si="2">C19+C20+C21</f>
        <v>441314.86</v>
      </c>
      <c r="D18" s="180">
        <f t="shared" si="2"/>
        <v>159771.44999999998</v>
      </c>
      <c r="E18" s="180">
        <f t="shared" si="2"/>
        <v>281543.40999999997</v>
      </c>
      <c r="F18" s="6">
        <f>D18/C18*100</f>
        <v>36.203505587824523</v>
      </c>
      <c r="I18" s="319"/>
      <c r="J18" s="177"/>
      <c r="K18" s="177"/>
      <c r="L18" s="178"/>
      <c r="M18" s="177"/>
    </row>
    <row r="19" spans="1:15" ht="12.75" customHeight="1" x14ac:dyDescent="0.2">
      <c r="A19" s="177" t="s">
        <v>60</v>
      </c>
      <c r="B19" s="17">
        <v>136746.15</v>
      </c>
      <c r="C19" s="180">
        <v>408817.7</v>
      </c>
      <c r="D19" s="182">
        <v>138770.35</v>
      </c>
      <c r="E19" s="181">
        <f>C19-D19</f>
        <v>270047.34999999998</v>
      </c>
      <c r="F19" s="4"/>
      <c r="G19" s="14">
        <f>C19-D19</f>
        <v>270047.34999999998</v>
      </c>
      <c r="I19" s="320" t="s">
        <v>59</v>
      </c>
      <c r="J19" s="177">
        <f>J20+J21+J22</f>
        <v>60.797000000000004</v>
      </c>
      <c r="K19" s="177">
        <f t="shared" ref="K19:L19" si="3">K20+K21+K22</f>
        <v>12159</v>
      </c>
      <c r="L19" s="177">
        <f t="shared" si="3"/>
        <v>6007.9</v>
      </c>
      <c r="M19" s="17">
        <f>K19-L19</f>
        <v>6151.1</v>
      </c>
    </row>
    <row r="20" spans="1:15" x14ac:dyDescent="0.2">
      <c r="A20" s="177" t="s">
        <v>61</v>
      </c>
      <c r="B20" s="17">
        <v>1520.31</v>
      </c>
      <c r="C20" s="180">
        <v>9679.98</v>
      </c>
      <c r="D20" s="183" t="s">
        <v>296</v>
      </c>
      <c r="E20" s="181">
        <f>C20-D20</f>
        <v>99.459999999999127</v>
      </c>
      <c r="F20" s="4"/>
      <c r="G20" s="1">
        <f>46200/65142*100</f>
        <v>70.921985815602838</v>
      </c>
      <c r="I20" s="177" t="s">
        <v>60</v>
      </c>
      <c r="J20" s="177">
        <v>53.057000000000002</v>
      </c>
      <c r="K20" s="8">
        <v>10611</v>
      </c>
      <c r="L20" s="16">
        <v>4683.7</v>
      </c>
      <c r="M20" s="17">
        <f>K20-L20</f>
        <v>5927.3</v>
      </c>
    </row>
    <row r="21" spans="1:15" x14ac:dyDescent="0.2">
      <c r="A21" s="177" t="s">
        <v>62</v>
      </c>
      <c r="B21" s="177">
        <v>2577.6999999999998</v>
      </c>
      <c r="C21" s="180">
        <v>22817.18</v>
      </c>
      <c r="D21" s="183" t="s">
        <v>297</v>
      </c>
      <c r="E21" s="181">
        <f>C21-D21</f>
        <v>11396.6</v>
      </c>
      <c r="F21" s="4"/>
      <c r="I21" s="177" t="s">
        <v>61</v>
      </c>
      <c r="J21" s="177">
        <v>7.74</v>
      </c>
      <c r="K21" s="8">
        <v>1548</v>
      </c>
      <c r="L21" s="17">
        <v>1324.2</v>
      </c>
      <c r="M21" s="17">
        <f>K21-L21</f>
        <v>223.79999999999995</v>
      </c>
    </row>
    <row r="22" spans="1:15" x14ac:dyDescent="0.2">
      <c r="E22" s="4"/>
      <c r="F22" s="4"/>
      <c r="I22" s="177" t="s">
        <v>62</v>
      </c>
      <c r="J22" s="177">
        <v>0</v>
      </c>
      <c r="K22" s="177">
        <v>0</v>
      </c>
      <c r="L22" s="178">
        <v>0</v>
      </c>
      <c r="M22" s="17">
        <f>K22-L22</f>
        <v>0</v>
      </c>
    </row>
    <row r="23" spans="1:15" ht="12.75" customHeight="1" x14ac:dyDescent="0.2">
      <c r="A23" s="370" t="s">
        <v>76</v>
      </c>
      <c r="B23" s="370" t="s">
        <v>54</v>
      </c>
      <c r="C23" s="370" t="s">
        <v>55</v>
      </c>
      <c r="D23" s="372" t="s">
        <v>56</v>
      </c>
      <c r="E23" s="370" t="s">
        <v>57</v>
      </c>
      <c r="F23" s="362"/>
      <c r="M23" s="28"/>
    </row>
    <row r="24" spans="1:15" x14ac:dyDescent="0.2">
      <c r="A24" s="371"/>
      <c r="B24" s="371"/>
      <c r="C24" s="371"/>
      <c r="D24" s="373"/>
      <c r="E24" s="371"/>
      <c r="F24" s="363"/>
      <c r="M24" s="28"/>
    </row>
    <row r="25" spans="1:15" ht="24.75" customHeight="1" x14ac:dyDescent="0.2">
      <c r="A25" s="320" t="s">
        <v>59</v>
      </c>
      <c r="B25" s="17">
        <f>B26+B27+B28</f>
        <v>90841.600000000006</v>
      </c>
      <c r="C25" s="17">
        <f t="shared" ref="C25:E25" si="4">C26+C27+C28</f>
        <v>173388.7</v>
      </c>
      <c r="D25" s="17">
        <f t="shared" si="4"/>
        <v>113416.79999999999</v>
      </c>
      <c r="E25" s="17">
        <f t="shared" si="4"/>
        <v>59971.9</v>
      </c>
      <c r="F25" s="6">
        <f>D25/C25*100</f>
        <v>65.411875168335641</v>
      </c>
      <c r="G25" s="28"/>
      <c r="I25" s="316" t="s">
        <v>77</v>
      </c>
      <c r="J25" s="316" t="s">
        <v>54</v>
      </c>
      <c r="K25" s="316" t="s">
        <v>55</v>
      </c>
      <c r="L25" s="318" t="s">
        <v>56</v>
      </c>
      <c r="M25" s="253" t="s">
        <v>57</v>
      </c>
      <c r="O25" s="28"/>
    </row>
    <row r="26" spans="1:15" ht="12.75" customHeight="1" x14ac:dyDescent="0.2">
      <c r="A26" s="177" t="s">
        <v>60</v>
      </c>
      <c r="B26" s="17">
        <v>73808</v>
      </c>
      <c r="C26" s="17">
        <v>117937</v>
      </c>
      <c r="D26" s="18">
        <v>60014.2</v>
      </c>
      <c r="E26" s="179">
        <f>C26-D26</f>
        <v>57922.8</v>
      </c>
      <c r="F26" s="4"/>
      <c r="I26" s="320"/>
      <c r="J26" s="177"/>
      <c r="K26" s="177"/>
      <c r="L26" s="178"/>
      <c r="M26" s="17"/>
      <c r="O26" s="28"/>
    </row>
    <row r="27" spans="1:15" ht="26.25" customHeight="1" x14ac:dyDescent="0.2">
      <c r="A27" s="177" t="s">
        <v>61</v>
      </c>
      <c r="B27" s="17">
        <v>2585.8000000000002</v>
      </c>
      <c r="C27" s="17">
        <v>8245.7000000000007</v>
      </c>
      <c r="D27" s="18">
        <v>7949.7</v>
      </c>
      <c r="E27" s="179">
        <f>C27-D27</f>
        <v>296.00000000000091</v>
      </c>
      <c r="F27" s="4">
        <f>B27/63</f>
        <v>41.044444444444444</v>
      </c>
      <c r="G27" s="1">
        <f>753+868.3+90.3</f>
        <v>1711.6</v>
      </c>
      <c r="I27" s="319" t="s">
        <v>59</v>
      </c>
      <c r="J27" s="177">
        <f>J28+J29+J30</f>
        <v>7.8999999999999995</v>
      </c>
      <c r="K27" s="177">
        <f t="shared" ref="K27:M27" si="5">K28+K29+K30</f>
        <v>1114.0999999999999</v>
      </c>
      <c r="L27" s="177">
        <f t="shared" si="5"/>
        <v>677.5</v>
      </c>
      <c r="M27" s="177">
        <f t="shared" si="5"/>
        <v>436.6</v>
      </c>
    </row>
    <row r="28" spans="1:15" x14ac:dyDescent="0.2">
      <c r="A28" s="177" t="s">
        <v>62</v>
      </c>
      <c r="B28" s="177">
        <v>14447.8</v>
      </c>
      <c r="C28" s="177">
        <v>47206</v>
      </c>
      <c r="D28" s="178">
        <v>45452.9</v>
      </c>
      <c r="E28" s="179">
        <f>C28-D28</f>
        <v>1753.0999999999985</v>
      </c>
      <c r="F28" s="4"/>
      <c r="G28" s="1">
        <f>G27/63</f>
        <v>27.168253968253968</v>
      </c>
      <c r="I28" s="177" t="s">
        <v>60</v>
      </c>
      <c r="J28" s="177">
        <v>7.8</v>
      </c>
      <c r="K28" s="17">
        <v>1100</v>
      </c>
      <c r="L28" s="178">
        <v>665.5</v>
      </c>
      <c r="M28" s="17">
        <f>K28-L28</f>
        <v>434.5</v>
      </c>
    </row>
    <row r="29" spans="1:15" x14ac:dyDescent="0.2">
      <c r="B29" s="14"/>
      <c r="E29" s="4"/>
      <c r="F29" s="6"/>
      <c r="I29" s="177" t="s">
        <v>61</v>
      </c>
      <c r="J29" s="177">
        <v>0</v>
      </c>
      <c r="K29" s="8"/>
      <c r="L29" s="178"/>
      <c r="M29" s="17">
        <f t="shared" ref="M29:M30" si="6">K29-L29</f>
        <v>0</v>
      </c>
    </row>
    <row r="30" spans="1:15" x14ac:dyDescent="0.2">
      <c r="A30" s="370" t="s">
        <v>77</v>
      </c>
      <c r="B30" s="370" t="s">
        <v>54</v>
      </c>
      <c r="C30" s="370" t="s">
        <v>78</v>
      </c>
      <c r="D30" s="372" t="s">
        <v>56</v>
      </c>
      <c r="E30" s="370" t="s">
        <v>57</v>
      </c>
      <c r="F30" s="374"/>
      <c r="I30" s="177" t="s">
        <v>62</v>
      </c>
      <c r="J30" s="177">
        <v>0.1</v>
      </c>
      <c r="K30" s="177">
        <v>14.1</v>
      </c>
      <c r="L30" s="178">
        <v>12</v>
      </c>
      <c r="M30" s="17">
        <f t="shared" si="6"/>
        <v>2.0999999999999996</v>
      </c>
    </row>
    <row r="31" spans="1:15" x14ac:dyDescent="0.2">
      <c r="A31" s="371"/>
      <c r="B31" s="371"/>
      <c r="C31" s="371"/>
      <c r="D31" s="373"/>
      <c r="E31" s="371"/>
      <c r="F31" s="375"/>
      <c r="M31" s="28"/>
    </row>
    <row r="32" spans="1:15" ht="27.75" customHeight="1" x14ac:dyDescent="0.2">
      <c r="A32" s="320" t="s">
        <v>59</v>
      </c>
      <c r="B32" s="17">
        <f>B33+B34+B35</f>
        <v>478.9</v>
      </c>
      <c r="C32" s="17">
        <f t="shared" ref="C32:D32" si="7">C33+C34+C35</f>
        <v>1915.6</v>
      </c>
      <c r="D32" s="17">
        <f t="shared" si="7"/>
        <v>1023.2</v>
      </c>
      <c r="E32" s="17">
        <f>C32-D32</f>
        <v>892.39999999999986</v>
      </c>
      <c r="F32" s="6">
        <f>D32/C32*100</f>
        <v>53.414073919398632</v>
      </c>
      <c r="G32" s="1">
        <v>1285</v>
      </c>
      <c r="I32" s="221"/>
      <c r="J32" s="219"/>
      <c r="K32" s="219"/>
      <c r="L32" s="219"/>
      <c r="M32" s="220"/>
      <c r="O32" s="14">
        <f>E18+E25</f>
        <v>341515.31</v>
      </c>
    </row>
    <row r="33" spans="1:13" ht="14.25" customHeight="1" x14ac:dyDescent="0.2">
      <c r="A33" s="177" t="s">
        <v>60</v>
      </c>
      <c r="B33" s="17">
        <v>450.9</v>
      </c>
      <c r="C33" s="17">
        <v>1803.6</v>
      </c>
      <c r="D33" s="18">
        <v>959.2</v>
      </c>
      <c r="E33" s="17">
        <f>C33-D33</f>
        <v>844.39999999999986</v>
      </c>
      <c r="F33" s="6"/>
      <c r="I33" s="19"/>
      <c r="J33" s="19"/>
      <c r="K33" s="19"/>
      <c r="L33" s="19"/>
      <c r="M33" s="24"/>
    </row>
    <row r="34" spans="1:13" ht="27" customHeight="1" x14ac:dyDescent="0.2">
      <c r="A34" s="177" t="s">
        <v>61</v>
      </c>
      <c r="B34" s="17">
        <v>24</v>
      </c>
      <c r="C34" s="17">
        <v>96</v>
      </c>
      <c r="D34" s="18">
        <v>46</v>
      </c>
      <c r="E34" s="17">
        <f>C34-D34</f>
        <v>50</v>
      </c>
      <c r="F34" s="6"/>
      <c r="I34" s="19"/>
      <c r="J34" s="19"/>
      <c r="K34" s="23"/>
      <c r="L34" s="23"/>
      <c r="M34" s="24"/>
    </row>
    <row r="35" spans="1:13" x14ac:dyDescent="0.2">
      <c r="A35" s="177" t="s">
        <v>62</v>
      </c>
      <c r="B35" s="177">
        <v>4</v>
      </c>
      <c r="C35" s="177">
        <v>16</v>
      </c>
      <c r="D35" s="178">
        <v>18</v>
      </c>
      <c r="E35" s="17">
        <f>C35-D35</f>
        <v>-2</v>
      </c>
      <c r="F35" s="6"/>
      <c r="I35" s="19"/>
      <c r="J35" s="19"/>
      <c r="K35" s="23"/>
      <c r="L35" s="19"/>
      <c r="M35" s="23"/>
    </row>
    <row r="36" spans="1:13" x14ac:dyDescent="0.2">
      <c r="A36" s="19"/>
      <c r="B36" s="19"/>
      <c r="C36" s="19"/>
      <c r="D36" s="19"/>
      <c r="E36" s="19"/>
      <c r="F36" s="20"/>
      <c r="I36" s="24"/>
      <c r="J36" s="19"/>
      <c r="K36" s="23"/>
      <c r="L36" s="19"/>
      <c r="M36" s="23"/>
    </row>
    <row r="37" spans="1:13" ht="12.75" customHeight="1" x14ac:dyDescent="0.2">
      <c r="A37" s="370" t="s">
        <v>80</v>
      </c>
      <c r="B37" s="370" t="s">
        <v>54</v>
      </c>
      <c r="C37" s="370" t="s">
        <v>78</v>
      </c>
      <c r="D37" s="372" t="s">
        <v>56</v>
      </c>
      <c r="E37" s="370" t="s">
        <v>57</v>
      </c>
      <c r="F37" s="374"/>
      <c r="I37" s="19"/>
      <c r="J37" s="19"/>
      <c r="K37" s="19"/>
      <c r="L37" s="19"/>
      <c r="M37" s="19"/>
    </row>
    <row r="38" spans="1:13" x14ac:dyDescent="0.2">
      <c r="A38" s="371"/>
      <c r="B38" s="371"/>
      <c r="C38" s="371"/>
      <c r="D38" s="373"/>
      <c r="E38" s="371"/>
      <c r="F38" s="375"/>
    </row>
    <row r="39" spans="1:13" ht="25.5" x14ac:dyDescent="0.2">
      <c r="A39" s="320" t="s">
        <v>59</v>
      </c>
      <c r="B39" s="17">
        <f>B40+B41+B42</f>
        <v>359.822</v>
      </c>
      <c r="C39" s="17">
        <f t="shared" ref="C39:D39" si="8">C40+C41+C42</f>
        <v>2115</v>
      </c>
      <c r="D39" s="17">
        <f t="shared" si="8"/>
        <v>1679</v>
      </c>
      <c r="E39" s="17">
        <f>E40+E41+E42</f>
        <v>436</v>
      </c>
      <c r="F39" s="6">
        <f>D39/C39*100</f>
        <v>79.385342789598113</v>
      </c>
      <c r="J39" s="1" t="s">
        <v>81</v>
      </c>
      <c r="K39" s="14">
        <f>K19+K27</f>
        <v>13273.1</v>
      </c>
      <c r="L39" s="21">
        <f>L19+L27</f>
        <v>6685.4</v>
      </c>
      <c r="M39" s="21">
        <f>K39-L39</f>
        <v>6587.7000000000007</v>
      </c>
    </row>
    <row r="40" spans="1:13" x14ac:dyDescent="0.2">
      <c r="A40" s="177" t="s">
        <v>60</v>
      </c>
      <c r="B40" s="17">
        <v>282.62200000000001</v>
      </c>
      <c r="C40" s="17">
        <v>2000</v>
      </c>
      <c r="D40" s="18">
        <v>1611</v>
      </c>
      <c r="E40" s="17">
        <f>C40-D40</f>
        <v>389</v>
      </c>
      <c r="F40" s="6"/>
      <c r="J40" s="1" t="s">
        <v>82</v>
      </c>
      <c r="K40" s="14">
        <f>K20+K28</f>
        <v>11711</v>
      </c>
      <c r="L40" s="21">
        <f>L20+L28</f>
        <v>5349.2</v>
      </c>
      <c r="M40" s="21">
        <f>K40-L40</f>
        <v>6361.8</v>
      </c>
    </row>
    <row r="41" spans="1:13" x14ac:dyDescent="0.2">
      <c r="A41" s="177" t="s">
        <v>61</v>
      </c>
      <c r="B41" s="17">
        <v>77.2</v>
      </c>
      <c r="C41" s="17">
        <v>115</v>
      </c>
      <c r="D41" s="18">
        <v>68</v>
      </c>
      <c r="E41" s="17">
        <f>C41-D41</f>
        <v>47</v>
      </c>
      <c r="F41" s="6"/>
      <c r="K41" s="14"/>
      <c r="M41" s="21">
        <f>SUM(M39:M40)</f>
        <v>12949.5</v>
      </c>
    </row>
    <row r="42" spans="1:13" x14ac:dyDescent="0.2">
      <c r="A42" s="177" t="s">
        <v>62</v>
      </c>
      <c r="B42" s="177"/>
      <c r="C42" s="177"/>
      <c r="D42" s="178"/>
      <c r="E42" s="177"/>
      <c r="F42" s="6"/>
    </row>
    <row r="43" spans="1:13" x14ac:dyDescent="0.2">
      <c r="A43" s="22" t="s">
        <v>83</v>
      </c>
      <c r="B43" s="23">
        <f>B5+B12+B33+B40</f>
        <v>1324.0220000000002</v>
      </c>
      <c r="C43" s="23">
        <f t="shared" ref="C43:D43" si="9">C5+C12+C33+C40</f>
        <v>7542</v>
      </c>
      <c r="D43" s="23">
        <f t="shared" si="9"/>
        <v>4935.2</v>
      </c>
      <c r="E43" s="19"/>
      <c r="F43" s="20">
        <f>D43/C43*100</f>
        <v>65.436223813312111</v>
      </c>
      <c r="G43" s="1">
        <f>B43/63</f>
        <v>21.016222222222225</v>
      </c>
    </row>
    <row r="44" spans="1:13" x14ac:dyDescent="0.2">
      <c r="A44" s="22" t="s">
        <v>83</v>
      </c>
      <c r="B44" s="24">
        <f>B41+B34+B13+B6</f>
        <v>126.2</v>
      </c>
      <c r="C44" s="24">
        <f t="shared" ref="C44:D44" si="10">C41+C34+C13+C6</f>
        <v>409</v>
      </c>
      <c r="D44" s="24">
        <f t="shared" si="10"/>
        <v>301</v>
      </c>
      <c r="E44" s="19"/>
      <c r="F44" s="25">
        <f>D44/C44*100</f>
        <v>73.59413202933986</v>
      </c>
      <c r="G44" s="1">
        <f>B44/63</f>
        <v>2.0031746031746032</v>
      </c>
      <c r="J44" s="184"/>
    </row>
    <row r="45" spans="1:13" x14ac:dyDescent="0.2">
      <c r="A45" s="19"/>
      <c r="B45" s="19"/>
      <c r="C45" s="23"/>
      <c r="D45" s="23"/>
      <c r="E45" s="19"/>
      <c r="F45" s="26"/>
      <c r="K45" s="14"/>
    </row>
    <row r="46" spans="1:13" ht="15" x14ac:dyDescent="0.2">
      <c r="A46" s="254" t="s">
        <v>84</v>
      </c>
      <c r="B46" s="317"/>
      <c r="C46" s="255"/>
      <c r="D46" s="255"/>
      <c r="E46" s="317"/>
      <c r="F46" s="255"/>
      <c r="K46" s="14">
        <f>C48-K39</f>
        <v>521023.60000000009</v>
      </c>
    </row>
    <row r="47" spans="1:13" ht="25.5" x14ac:dyDescent="0.2">
      <c r="A47" s="177" t="s">
        <v>59</v>
      </c>
      <c r="B47" s="83">
        <f>B48+B49+B50</f>
        <v>233143.98199999999</v>
      </c>
      <c r="C47" s="83">
        <f>C48+C49+C50</f>
        <v>622687.56000000006</v>
      </c>
      <c r="D47" s="83">
        <f>D48+D49+D50</f>
        <v>278452.45</v>
      </c>
      <c r="E47" s="83">
        <f>C47-D47</f>
        <v>344235.11000000004</v>
      </c>
      <c r="F47" s="27">
        <f>D47/C47*100</f>
        <v>44.717843728883871</v>
      </c>
    </row>
    <row r="48" spans="1:13" x14ac:dyDescent="0.2">
      <c r="A48" s="177" t="s">
        <v>60</v>
      </c>
      <c r="B48" s="82">
        <f t="shared" ref="B48:E50" si="11">B5+B12+B19+B26+B33+B40</f>
        <v>211878.17199999999</v>
      </c>
      <c r="C48" s="82">
        <f>C5+C12+C19+C26+C33+C40</f>
        <v>534296.70000000007</v>
      </c>
      <c r="D48" s="82">
        <f t="shared" si="11"/>
        <v>203719.75</v>
      </c>
      <c r="E48" s="82">
        <f t="shared" si="11"/>
        <v>330576.95</v>
      </c>
      <c r="F48" s="27"/>
      <c r="G48" s="28"/>
    </row>
    <row r="49" spans="1:10" x14ac:dyDescent="0.2">
      <c r="A49" s="177" t="s">
        <v>61</v>
      </c>
      <c r="B49" s="17">
        <f t="shared" si="11"/>
        <v>4232.3100000000004</v>
      </c>
      <c r="C49" s="17">
        <f t="shared" si="11"/>
        <v>18334.68</v>
      </c>
      <c r="D49" s="17">
        <f t="shared" si="11"/>
        <v>17831.22</v>
      </c>
      <c r="E49" s="17">
        <f t="shared" si="11"/>
        <v>503.46000000000004</v>
      </c>
      <c r="F49" s="27"/>
    </row>
    <row r="50" spans="1:10" x14ac:dyDescent="0.2">
      <c r="A50" s="177" t="s">
        <v>62</v>
      </c>
      <c r="B50" s="177">
        <f t="shared" si="11"/>
        <v>17033.5</v>
      </c>
      <c r="C50" s="8">
        <f t="shared" si="11"/>
        <v>70056.179999999993</v>
      </c>
      <c r="D50" s="8">
        <f t="shared" si="11"/>
        <v>56901.48</v>
      </c>
      <c r="E50" s="8">
        <f t="shared" si="11"/>
        <v>13154.699999999999</v>
      </c>
      <c r="F50" s="27"/>
    </row>
    <row r="51" spans="1:10" x14ac:dyDescent="0.2">
      <c r="A51" s="177"/>
      <c r="B51" s="177"/>
      <c r="C51" s="8"/>
      <c r="D51" s="8"/>
      <c r="E51" s="177"/>
      <c r="F51" s="27"/>
    </row>
    <row r="52" spans="1:10" ht="33" customHeight="1" x14ac:dyDescent="0.2">
      <c r="A52" s="29" t="s">
        <v>85</v>
      </c>
      <c r="B52" s="29"/>
      <c r="C52" s="30">
        <f>C48/12/63</f>
        <v>706.74166666666679</v>
      </c>
      <c r="D52" s="4"/>
      <c r="E52" s="4"/>
      <c r="F52" s="31"/>
      <c r="G52" s="377" t="s">
        <v>86</v>
      </c>
      <c r="H52" s="377"/>
      <c r="I52" s="377"/>
      <c r="J52" s="377"/>
    </row>
    <row r="54" spans="1:10" x14ac:dyDescent="0.2">
      <c r="A54" s="1" t="s">
        <v>87</v>
      </c>
      <c r="C54" s="315" t="s">
        <v>88</v>
      </c>
      <c r="D54" s="1" t="s">
        <v>89</v>
      </c>
      <c r="E54" s="5" t="s">
        <v>58</v>
      </c>
    </row>
    <row r="55" spans="1:10" x14ac:dyDescent="0.2">
      <c r="B55" s="1" t="s">
        <v>284</v>
      </c>
      <c r="C55" s="14">
        <f>C48</f>
        <v>534296.70000000007</v>
      </c>
      <c r="D55" s="14">
        <f>D48</f>
        <v>203719.75</v>
      </c>
      <c r="E55" s="28">
        <f>D55/C55*100</f>
        <v>38.128580992545899</v>
      </c>
    </row>
    <row r="56" spans="1:10" ht="12" customHeight="1" x14ac:dyDescent="0.2">
      <c r="B56" s="1" t="s">
        <v>90</v>
      </c>
      <c r="C56" s="14">
        <f>K20+K28+K35</f>
        <v>11711</v>
      </c>
      <c r="D56" s="21">
        <f>L20+L28+L35</f>
        <v>5349.2</v>
      </c>
      <c r="E56" s="28">
        <f>D56/C56*100</f>
        <v>45.676714200324483</v>
      </c>
    </row>
    <row r="57" spans="1:10" x14ac:dyDescent="0.2">
      <c r="B57" s="1" t="s">
        <v>91</v>
      </c>
      <c r="C57" s="14">
        <f>SUM(C55:C56)</f>
        <v>546007.70000000007</v>
      </c>
      <c r="D57" s="14">
        <f>SUM(D55:D56)</f>
        <v>209068.95</v>
      </c>
      <c r="E57" s="28">
        <f>D57/C57*100</f>
        <v>38.290476489617269</v>
      </c>
    </row>
    <row r="58" spans="1:10" x14ac:dyDescent="0.2">
      <c r="B58" s="1" t="s">
        <v>92</v>
      </c>
      <c r="E58" s="14">
        <f>E5+E12+E19+E26+E33+E40+M20+M28</f>
        <v>336938.75</v>
      </c>
    </row>
    <row r="61" spans="1:10" x14ac:dyDescent="0.2">
      <c r="A61" s="1" t="s">
        <v>93</v>
      </c>
    </row>
    <row r="62" spans="1:10" ht="50.25" customHeight="1" x14ac:dyDescent="0.2">
      <c r="A62" s="32" t="s">
        <v>94</v>
      </c>
      <c r="B62" s="176"/>
      <c r="C62" s="81" t="s">
        <v>298</v>
      </c>
      <c r="D62" s="81" t="s">
        <v>299</v>
      </c>
      <c r="E62" s="81" t="s">
        <v>253</v>
      </c>
    </row>
    <row r="63" spans="1:10" ht="16.5" customHeight="1" x14ac:dyDescent="0.2">
      <c r="A63" s="263" t="s">
        <v>285</v>
      </c>
      <c r="B63" s="264"/>
      <c r="C63" s="265">
        <f>C64+C65+C66+C67+C68+C69</f>
        <v>622687.55999999994</v>
      </c>
      <c r="D63" s="265">
        <f>D64+D65+D66+D67+D68+D69</f>
        <v>278452.45</v>
      </c>
      <c r="E63" s="265">
        <f>E64+E65+E66+E67+E68+E69</f>
        <v>192648.28000000003</v>
      </c>
    </row>
    <row r="64" spans="1:10" x14ac:dyDescent="0.2">
      <c r="A64" s="33" t="s">
        <v>95</v>
      </c>
      <c r="B64" s="34"/>
      <c r="C64" s="342">
        <f>C4</f>
        <v>1353</v>
      </c>
      <c r="D64" s="259">
        <f>D4</f>
        <v>953</v>
      </c>
      <c r="E64" s="259">
        <f>D5</f>
        <v>940</v>
      </c>
    </row>
    <row r="65" spans="1:5" x14ac:dyDescent="0.2">
      <c r="A65" s="35" t="s">
        <v>71</v>
      </c>
      <c r="B65" s="4"/>
      <c r="C65" s="341">
        <f>C11</f>
        <v>2600.4</v>
      </c>
      <c r="D65" s="163">
        <f>D11</f>
        <v>1609</v>
      </c>
      <c r="E65" s="163">
        <f>D12</f>
        <v>1425</v>
      </c>
    </row>
    <row r="66" spans="1:5" x14ac:dyDescent="0.2">
      <c r="A66" s="35" t="s">
        <v>74</v>
      </c>
      <c r="B66" s="177"/>
      <c r="C66" s="343">
        <f>C18</f>
        <v>441314.86</v>
      </c>
      <c r="D66" s="260">
        <f>D18</f>
        <v>159771.44999999998</v>
      </c>
      <c r="E66" s="261">
        <v>127698.88</v>
      </c>
    </row>
    <row r="67" spans="1:5" x14ac:dyDescent="0.2">
      <c r="A67" s="35" t="s">
        <v>76</v>
      </c>
      <c r="B67" s="36"/>
      <c r="C67" s="344">
        <f>C25</f>
        <v>173388.7</v>
      </c>
      <c r="D67" s="213">
        <f>D25</f>
        <v>113416.79999999999</v>
      </c>
      <c r="E67" s="262">
        <f>D26</f>
        <v>60014.2</v>
      </c>
    </row>
    <row r="68" spans="1:5" x14ac:dyDescent="0.2">
      <c r="A68" s="35" t="s">
        <v>77</v>
      </c>
      <c r="B68" s="17"/>
      <c r="C68" s="345">
        <f>C32</f>
        <v>1915.6</v>
      </c>
      <c r="D68" s="262">
        <f>D32</f>
        <v>1023.2</v>
      </c>
      <c r="E68" s="262">
        <f>D33</f>
        <v>959.2</v>
      </c>
    </row>
    <row r="69" spans="1:5" x14ac:dyDescent="0.2">
      <c r="A69" s="35" t="s">
        <v>80</v>
      </c>
      <c r="B69" s="36"/>
      <c r="C69" s="344">
        <f>C39</f>
        <v>2115</v>
      </c>
      <c r="D69" s="213">
        <f>D39</f>
        <v>1679</v>
      </c>
      <c r="E69" s="213">
        <f>D40</f>
        <v>1611</v>
      </c>
    </row>
    <row r="70" spans="1:5" x14ac:dyDescent="0.2">
      <c r="A70" s="35"/>
      <c r="B70" s="36"/>
      <c r="C70" s="213"/>
      <c r="D70" s="213"/>
      <c r="E70" s="213"/>
    </row>
    <row r="71" spans="1:5" x14ac:dyDescent="0.2">
      <c r="A71" s="266" t="s">
        <v>96</v>
      </c>
      <c r="B71" s="267"/>
      <c r="C71" s="268">
        <f>C72+C73+C74</f>
        <v>13273.1</v>
      </c>
      <c r="D71" s="268">
        <f>D72+D73+D74</f>
        <v>6685.4</v>
      </c>
      <c r="E71" s="268">
        <f>E72+E73+E74</f>
        <v>5349.2</v>
      </c>
    </row>
    <row r="72" spans="1:5" x14ac:dyDescent="0.2">
      <c r="A72" s="33" t="s">
        <v>75</v>
      </c>
      <c r="B72" s="6"/>
      <c r="C72" s="146">
        <f>K19</f>
        <v>12159</v>
      </c>
      <c r="D72" s="147">
        <f>L19</f>
        <v>6007.9</v>
      </c>
      <c r="E72" s="146">
        <f>L20</f>
        <v>4683.7</v>
      </c>
    </row>
    <row r="73" spans="1:5" x14ac:dyDescent="0.2">
      <c r="A73" s="33" t="s">
        <v>77</v>
      </c>
      <c r="B73" s="4"/>
      <c r="C73" s="145">
        <f>K27</f>
        <v>1114.0999999999999</v>
      </c>
      <c r="D73" s="127">
        <f>L27</f>
        <v>677.5</v>
      </c>
      <c r="E73" s="127">
        <f>L28</f>
        <v>665.5</v>
      </c>
    </row>
    <row r="74" spans="1:5" x14ac:dyDescent="0.2">
      <c r="A74" s="33" t="s">
        <v>79</v>
      </c>
      <c r="B74" s="6"/>
      <c r="C74" s="147">
        <f>K34</f>
        <v>0</v>
      </c>
      <c r="D74" s="147">
        <f>L34</f>
        <v>0</v>
      </c>
      <c r="E74" s="127">
        <f>L35</f>
        <v>0</v>
      </c>
    </row>
    <row r="75" spans="1:5" x14ac:dyDescent="0.2">
      <c r="A75" s="256" t="s">
        <v>257</v>
      </c>
      <c r="B75" s="257"/>
      <c r="C75" s="258">
        <f>C71+C63</f>
        <v>635960.65999999992</v>
      </c>
      <c r="D75" s="258">
        <f>D71+D63</f>
        <v>285137.85000000003</v>
      </c>
      <c r="E75" s="258">
        <f>E71+E63</f>
        <v>197997.48000000004</v>
      </c>
    </row>
    <row r="76" spans="1:5" x14ac:dyDescent="0.2">
      <c r="A76" s="37"/>
      <c r="B76" s="14"/>
      <c r="C76" s="14"/>
      <c r="D76" s="14"/>
    </row>
    <row r="77" spans="1:5" x14ac:dyDescent="0.2">
      <c r="A77" s="4" t="s">
        <v>97</v>
      </c>
      <c r="B77" s="14"/>
    </row>
  </sheetData>
  <mergeCells count="40">
    <mergeCell ref="C30:C31"/>
    <mergeCell ref="D30:D31"/>
    <mergeCell ref="E30:E31"/>
    <mergeCell ref="G52:J52"/>
    <mergeCell ref="A37:A38"/>
    <mergeCell ref="B37:B38"/>
    <mergeCell ref="C37:C38"/>
    <mergeCell ref="D37:D38"/>
    <mergeCell ref="E37:E38"/>
    <mergeCell ref="F37:F38"/>
    <mergeCell ref="F30:F31"/>
    <mergeCell ref="A30:A31"/>
    <mergeCell ref="B30:B31"/>
    <mergeCell ref="I16:M16"/>
    <mergeCell ref="A23:A24"/>
    <mergeCell ref="B23:B24"/>
    <mergeCell ref="C23:C24"/>
    <mergeCell ref="D23:D24"/>
    <mergeCell ref="E23:E24"/>
    <mergeCell ref="F23:F24"/>
    <mergeCell ref="A16:A17"/>
    <mergeCell ref="B16:B17"/>
    <mergeCell ref="C16:C17"/>
    <mergeCell ref="D16:D17"/>
    <mergeCell ref="E16:E17"/>
    <mergeCell ref="F16:F17"/>
    <mergeCell ref="F9:F10"/>
    <mergeCell ref="A1:F1"/>
    <mergeCell ref="J1:L1"/>
    <mergeCell ref="A2:A3"/>
    <mergeCell ref="B2:B3"/>
    <mergeCell ref="C2:C3"/>
    <mergeCell ref="D2:D3"/>
    <mergeCell ref="E2:E3"/>
    <mergeCell ref="F2:F3"/>
    <mergeCell ref="A9:A10"/>
    <mergeCell ref="B9:B10"/>
    <mergeCell ref="C9:C10"/>
    <mergeCell ref="D9:D10"/>
    <mergeCell ref="E9:E10"/>
  </mergeCells>
  <pageMargins left="0.39" right="0.15" top="1" bottom="1" header="0.5" footer="0.5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6"/>
  <sheetViews>
    <sheetView tabSelected="1" zoomScale="85" zoomScaleNormal="85" workbookViewId="0">
      <pane ySplit="2" topLeftCell="A3" activePane="bottomLeft" state="frozen"/>
      <selection pane="bottomLeft" activeCell="I18" sqref="I18"/>
    </sheetView>
  </sheetViews>
  <sheetFormatPr defaultRowHeight="15.75" x14ac:dyDescent="0.25"/>
  <cols>
    <col min="1" max="1" width="5" style="272" customWidth="1"/>
    <col min="2" max="2" width="43.42578125" style="272" customWidth="1"/>
    <col min="3" max="3" width="10" style="272" customWidth="1"/>
    <col min="4" max="4" width="8.5703125" style="272" customWidth="1"/>
    <col min="5" max="5" width="9.42578125" style="272" customWidth="1"/>
    <col min="6" max="6" width="11.28515625" style="272" customWidth="1"/>
    <col min="7" max="7" width="11.140625" style="272" customWidth="1"/>
    <col min="8" max="8" width="11.28515625" style="272" customWidth="1"/>
    <col min="9" max="9" width="11.7109375" style="208" customWidth="1"/>
    <col min="10" max="10" width="11.5703125" style="208" customWidth="1"/>
    <col min="11" max="11" width="11.42578125" style="272" customWidth="1"/>
    <col min="12" max="12" width="11.28515625" style="272" customWidth="1"/>
    <col min="13" max="13" width="11.140625" style="272" customWidth="1"/>
    <col min="14" max="14" width="10.7109375" style="272" customWidth="1"/>
    <col min="15" max="15" width="11.85546875" style="144" customWidth="1"/>
    <col min="16" max="16" width="11.42578125" style="272" customWidth="1"/>
    <col min="17" max="17" width="8.140625" style="329" customWidth="1"/>
    <col min="18" max="18" width="16.7109375" style="272" customWidth="1"/>
    <col min="19" max="16384" width="9.140625" style="272"/>
  </cols>
  <sheetData>
    <row r="1" spans="1:20" s="77" customFormat="1" ht="56.25" customHeight="1" x14ac:dyDescent="0.25">
      <c r="A1" s="76"/>
      <c r="B1" s="379" t="s">
        <v>302</v>
      </c>
      <c r="C1" s="379"/>
      <c r="D1" s="379"/>
      <c r="E1" s="379"/>
      <c r="F1" s="379"/>
      <c r="G1" s="379"/>
      <c r="H1" s="379"/>
      <c r="I1" s="379"/>
      <c r="J1" s="379"/>
      <c r="K1" s="379"/>
      <c r="L1" s="379"/>
      <c r="M1" s="379"/>
      <c r="N1" s="379"/>
      <c r="O1" s="379"/>
      <c r="P1" s="379"/>
      <c r="Q1" s="323"/>
    </row>
    <row r="2" spans="1:20" s="3" customFormat="1" ht="77.25" customHeight="1" x14ac:dyDescent="0.25">
      <c r="A2" s="122" t="s">
        <v>186</v>
      </c>
      <c r="B2" s="122" t="s">
        <v>187</v>
      </c>
      <c r="C2" s="122" t="s">
        <v>188</v>
      </c>
      <c r="D2" s="124" t="s">
        <v>242</v>
      </c>
      <c r="E2" s="124" t="s">
        <v>243</v>
      </c>
      <c r="F2" s="124" t="s">
        <v>228</v>
      </c>
      <c r="G2" s="124" t="s">
        <v>229</v>
      </c>
      <c r="H2" s="124" t="s">
        <v>230</v>
      </c>
      <c r="I2" s="334" t="s">
        <v>17</v>
      </c>
      <c r="J2" s="125" t="s">
        <v>18</v>
      </c>
      <c r="K2" s="124" t="s">
        <v>19</v>
      </c>
      <c r="L2" s="334" t="s">
        <v>20</v>
      </c>
      <c r="M2" s="124" t="s">
        <v>21</v>
      </c>
      <c r="N2" s="124" t="s">
        <v>22</v>
      </c>
      <c r="O2" s="124" t="s">
        <v>23</v>
      </c>
      <c r="P2" s="112" t="s">
        <v>24</v>
      </c>
      <c r="Q2" s="324"/>
    </row>
    <row r="3" spans="1:20" s="78" customFormat="1" ht="34.5" customHeight="1" x14ac:dyDescent="0.25">
      <c r="A3" s="121">
        <v>1</v>
      </c>
      <c r="B3" s="111" t="s">
        <v>189</v>
      </c>
      <c r="C3" s="112" t="s">
        <v>0</v>
      </c>
      <c r="D3" s="112"/>
      <c r="E3" s="112"/>
      <c r="F3" s="115">
        <f>307326*101.5%</f>
        <v>311935.88999999996</v>
      </c>
      <c r="G3" s="115">
        <v>318549</v>
      </c>
      <c r="H3" s="115">
        <v>684321</v>
      </c>
      <c r="I3" s="115">
        <f>1035567*1.02</f>
        <v>1056278.3400000001</v>
      </c>
      <c r="J3" s="115">
        <f>I3*1.07</f>
        <v>1130217.8238000001</v>
      </c>
      <c r="K3" s="115">
        <v>1392456</v>
      </c>
      <c r="L3" s="115">
        <v>1466639</v>
      </c>
      <c r="M3" s="112"/>
      <c r="N3" s="112"/>
      <c r="O3" s="112"/>
      <c r="P3" s="120">
        <v>2071088.1</v>
      </c>
      <c r="Q3" s="325"/>
    </row>
    <row r="4" spans="1:20" ht="15" customHeight="1" x14ac:dyDescent="0.25">
      <c r="A4" s="121">
        <v>2</v>
      </c>
      <c r="B4" s="111" t="s">
        <v>14</v>
      </c>
      <c r="C4" s="112" t="s">
        <v>0</v>
      </c>
      <c r="D4" s="112"/>
      <c r="E4" s="115"/>
      <c r="F4" s="115">
        <f>F5+F6</f>
        <v>244185.68</v>
      </c>
      <c r="G4" s="115">
        <f>G5+G6</f>
        <v>716544</v>
      </c>
      <c r="H4" s="115">
        <f t="shared" ref="H4:I4" si="0">H5+H6</f>
        <v>1193270</v>
      </c>
      <c r="I4" s="115">
        <f t="shared" si="0"/>
        <v>1994690</v>
      </c>
      <c r="J4" s="115">
        <f>J5+J6</f>
        <v>3140865</v>
      </c>
      <c r="K4" s="115">
        <f>K5+K6</f>
        <v>3936723</v>
      </c>
      <c r="L4" s="115">
        <f>L5+L6</f>
        <v>4436824</v>
      </c>
      <c r="M4" s="115"/>
      <c r="N4" s="115"/>
      <c r="O4" s="115"/>
      <c r="P4" s="115">
        <f t="shared" ref="P4" si="1">P5+P6</f>
        <v>5466673.5</v>
      </c>
      <c r="Q4" s="326"/>
      <c r="T4" s="346"/>
    </row>
    <row r="5" spans="1:20" ht="20.25" customHeight="1" x14ac:dyDescent="0.25">
      <c r="A5" s="121" t="s">
        <v>190</v>
      </c>
      <c r="B5" s="114" t="s">
        <v>28</v>
      </c>
      <c r="C5" s="112" t="s">
        <v>0</v>
      </c>
      <c r="D5" s="112"/>
      <c r="E5" s="115"/>
      <c r="F5" s="115">
        <f>64875*101%</f>
        <v>65523.75</v>
      </c>
      <c r="G5" s="115">
        <v>83950</v>
      </c>
      <c r="H5" s="115">
        <v>244374</v>
      </c>
      <c r="I5" s="115">
        <v>954590</v>
      </c>
      <c r="J5" s="113">
        <v>1939750</v>
      </c>
      <c r="K5" s="113">
        <v>2555440.7999999998</v>
      </c>
      <c r="L5" s="115">
        <v>3002182.5</v>
      </c>
      <c r="M5" s="112"/>
      <c r="N5" s="113"/>
      <c r="O5" s="142"/>
      <c r="P5" s="120">
        <v>3334670.8</v>
      </c>
      <c r="Q5" s="326"/>
    </row>
    <row r="6" spans="1:20" ht="20.25" customHeight="1" x14ac:dyDescent="0.25">
      <c r="A6" s="121" t="s">
        <v>191</v>
      </c>
      <c r="B6" s="114" t="s">
        <v>29</v>
      </c>
      <c r="C6" s="112" t="s">
        <v>0</v>
      </c>
      <c r="D6" s="112"/>
      <c r="E6" s="115"/>
      <c r="F6" s="115">
        <f>176893*101%</f>
        <v>178661.93</v>
      </c>
      <c r="G6" s="115">
        <v>632594</v>
      </c>
      <c r="H6" s="115">
        <v>948896</v>
      </c>
      <c r="I6" s="115">
        <v>1040100</v>
      </c>
      <c r="J6" s="113">
        <v>1201115</v>
      </c>
      <c r="K6" s="113">
        <v>1381282.2</v>
      </c>
      <c r="L6" s="115">
        <v>1434641.5</v>
      </c>
      <c r="M6" s="112"/>
      <c r="N6" s="115"/>
      <c r="O6" s="142"/>
      <c r="P6" s="141">
        <v>2132002.7000000002</v>
      </c>
      <c r="Q6" s="326"/>
    </row>
    <row r="7" spans="1:20" ht="15" customHeight="1" x14ac:dyDescent="0.25">
      <c r="A7" s="121">
        <v>3</v>
      </c>
      <c r="B7" s="111" t="s">
        <v>31</v>
      </c>
      <c r="C7" s="112" t="s">
        <v>10</v>
      </c>
      <c r="D7" s="153"/>
      <c r="E7" s="153"/>
      <c r="F7" s="153"/>
      <c r="G7" s="153"/>
      <c r="H7" s="153"/>
      <c r="I7" s="153"/>
      <c r="J7" s="278"/>
      <c r="K7" s="153"/>
      <c r="L7" s="153"/>
      <c r="M7" s="153"/>
      <c r="N7" s="153"/>
      <c r="O7" s="153"/>
      <c r="P7" s="156">
        <v>10659</v>
      </c>
      <c r="Q7" s="326"/>
    </row>
    <row r="8" spans="1:20" ht="20.25" customHeight="1" x14ac:dyDescent="0.25">
      <c r="A8" s="121" t="s">
        <v>192</v>
      </c>
      <c r="B8" s="114" t="s">
        <v>15</v>
      </c>
      <c r="C8" s="112" t="s">
        <v>10</v>
      </c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6">
        <v>10520.3</v>
      </c>
      <c r="Q8" s="326"/>
    </row>
    <row r="9" spans="1:20" x14ac:dyDescent="0.25">
      <c r="A9" s="121">
        <v>4</v>
      </c>
      <c r="B9" s="380" t="s">
        <v>227</v>
      </c>
      <c r="C9" s="381"/>
      <c r="D9" s="381"/>
      <c r="E9" s="381"/>
      <c r="F9" s="381"/>
      <c r="G9" s="381"/>
      <c r="H9" s="381"/>
      <c r="I9" s="381"/>
      <c r="J9" s="381"/>
      <c r="K9" s="381"/>
      <c r="L9" s="381"/>
      <c r="M9" s="381"/>
      <c r="N9" s="381"/>
      <c r="O9" s="381"/>
      <c r="P9" s="382"/>
      <c r="Q9" s="326"/>
    </row>
    <row r="10" spans="1:20" x14ac:dyDescent="0.25">
      <c r="A10" s="121" t="s">
        <v>193</v>
      </c>
      <c r="B10" s="114" t="s">
        <v>33</v>
      </c>
      <c r="C10" s="112" t="s">
        <v>10</v>
      </c>
      <c r="D10" s="153"/>
      <c r="E10" s="153"/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6">
        <v>10</v>
      </c>
      <c r="Q10" s="326"/>
    </row>
    <row r="11" spans="1:20" x14ac:dyDescent="0.25">
      <c r="A11" s="121" t="s">
        <v>194</v>
      </c>
      <c r="B11" s="114" t="s">
        <v>7</v>
      </c>
      <c r="C11" s="112" t="s">
        <v>10</v>
      </c>
      <c r="D11" s="153"/>
      <c r="E11" s="153"/>
      <c r="F11" s="153"/>
      <c r="G11" s="153"/>
      <c r="H11" s="153"/>
      <c r="I11" s="153"/>
      <c r="J11" s="153"/>
      <c r="K11" s="153"/>
      <c r="L11" s="153"/>
      <c r="M11" s="153"/>
      <c r="N11" s="153"/>
      <c r="O11" s="153"/>
      <c r="P11" s="156">
        <v>120</v>
      </c>
      <c r="Q11" s="326"/>
    </row>
    <row r="12" spans="1:20" x14ac:dyDescent="0.25">
      <c r="A12" s="121">
        <v>5</v>
      </c>
      <c r="B12" s="383" t="s">
        <v>35</v>
      </c>
      <c r="C12" s="383"/>
      <c r="D12" s="383"/>
      <c r="E12" s="383"/>
      <c r="F12" s="383"/>
      <c r="G12" s="383"/>
      <c r="H12" s="383"/>
      <c r="I12" s="383"/>
      <c r="J12" s="383"/>
      <c r="K12" s="383"/>
      <c r="L12" s="383"/>
      <c r="M12" s="383"/>
      <c r="N12" s="383"/>
      <c r="O12" s="383"/>
      <c r="P12" s="383"/>
      <c r="Q12" s="326"/>
    </row>
    <row r="13" spans="1:20" x14ac:dyDescent="0.25">
      <c r="A13" s="121" t="s">
        <v>195</v>
      </c>
      <c r="B13" s="114" t="s">
        <v>8</v>
      </c>
      <c r="C13" s="112" t="s">
        <v>0</v>
      </c>
      <c r="D13" s="112"/>
      <c r="E13" s="115"/>
      <c r="F13" s="115"/>
      <c r="G13" s="115">
        <v>472346</v>
      </c>
      <c r="H13" s="115">
        <v>725423</v>
      </c>
      <c r="I13" s="115">
        <v>1160289</v>
      </c>
      <c r="J13" s="115">
        <v>2900723</v>
      </c>
      <c r="K13" s="115">
        <v>3336158</v>
      </c>
      <c r="L13" s="115">
        <f>K13*1.13</f>
        <v>3769858.5399999996</v>
      </c>
      <c r="M13" s="113"/>
      <c r="N13" s="113"/>
      <c r="O13" s="113"/>
      <c r="P13" s="120">
        <v>4805230</v>
      </c>
      <c r="Q13" s="326"/>
    </row>
    <row r="14" spans="1:20" x14ac:dyDescent="0.25">
      <c r="A14" s="121" t="s">
        <v>196</v>
      </c>
      <c r="B14" s="114" t="s">
        <v>9</v>
      </c>
      <c r="C14" s="112" t="s">
        <v>0</v>
      </c>
      <c r="D14" s="112"/>
      <c r="E14" s="115"/>
      <c r="F14" s="115"/>
      <c r="G14" s="115">
        <v>173648</v>
      </c>
      <c r="H14" s="115">
        <v>272457</v>
      </c>
      <c r="I14" s="115">
        <v>732984</v>
      </c>
      <c r="J14" s="115">
        <v>733156</v>
      </c>
      <c r="K14" s="115">
        <v>2796148</v>
      </c>
      <c r="L14" s="115">
        <v>3428641</v>
      </c>
      <c r="M14" s="113"/>
      <c r="N14" s="113"/>
      <c r="O14" s="112"/>
      <c r="P14" s="120">
        <v>4785111.0999999996</v>
      </c>
      <c r="Q14" s="326"/>
    </row>
    <row r="15" spans="1:20" ht="24" customHeight="1" x14ac:dyDescent="0.25">
      <c r="A15" s="121">
        <v>6</v>
      </c>
      <c r="B15" s="111" t="s">
        <v>1</v>
      </c>
      <c r="C15" s="112" t="s">
        <v>0</v>
      </c>
      <c r="D15" s="112"/>
      <c r="E15" s="115"/>
      <c r="F15" s="115">
        <v>322036</v>
      </c>
      <c r="G15" s="115">
        <f>F15*1.02</f>
        <v>328476.72000000003</v>
      </c>
      <c r="H15" s="112">
        <f>G15*1.05</f>
        <v>344900.55600000004</v>
      </c>
      <c r="I15" s="115">
        <v>1338462</v>
      </c>
      <c r="J15" s="115">
        <v>1471538</v>
      </c>
      <c r="K15" s="115">
        <v>1852695</v>
      </c>
      <c r="L15" s="115">
        <v>2223895</v>
      </c>
      <c r="M15" s="113"/>
      <c r="N15" s="112"/>
      <c r="O15" s="113"/>
      <c r="P15" s="120">
        <v>3020341.5</v>
      </c>
      <c r="Q15" s="326"/>
    </row>
    <row r="16" spans="1:20" ht="16.5" customHeight="1" x14ac:dyDescent="0.25">
      <c r="A16" s="123">
        <v>7</v>
      </c>
      <c r="B16" s="111" t="s">
        <v>38</v>
      </c>
      <c r="C16" s="112" t="s">
        <v>2</v>
      </c>
      <c r="D16" s="112">
        <v>0</v>
      </c>
      <c r="E16" s="112">
        <v>0</v>
      </c>
      <c r="F16" s="112">
        <v>0</v>
      </c>
      <c r="G16" s="112">
        <v>1140</v>
      </c>
      <c r="H16" s="112">
        <v>2400</v>
      </c>
      <c r="I16" s="112">
        <v>3100</v>
      </c>
      <c r="J16" s="112">
        <v>3120</v>
      </c>
      <c r="K16" s="112">
        <v>3135</v>
      </c>
      <c r="L16" s="112">
        <v>3200</v>
      </c>
      <c r="M16" s="112"/>
      <c r="N16" s="112"/>
      <c r="O16" s="112"/>
      <c r="P16" s="141">
        <v>15175</v>
      </c>
      <c r="Q16" s="326"/>
    </row>
    <row r="17" spans="1:17" ht="22.5" customHeight="1" x14ac:dyDescent="0.25">
      <c r="A17" s="123">
        <v>8</v>
      </c>
      <c r="B17" s="111" t="s">
        <v>3</v>
      </c>
      <c r="C17" s="112" t="s">
        <v>2</v>
      </c>
      <c r="D17" s="112">
        <v>18</v>
      </c>
      <c r="E17" s="112">
        <v>18</v>
      </c>
      <c r="F17" s="112">
        <v>18</v>
      </c>
      <c r="G17" s="112">
        <v>18</v>
      </c>
      <c r="H17" s="112">
        <v>18</v>
      </c>
      <c r="I17" s="112">
        <v>18</v>
      </c>
      <c r="J17" s="112">
        <v>18</v>
      </c>
      <c r="K17" s="112">
        <v>18</v>
      </c>
      <c r="L17" s="112">
        <v>18</v>
      </c>
      <c r="M17" s="112"/>
      <c r="N17" s="112"/>
      <c r="O17" s="112"/>
      <c r="P17" s="141">
        <v>19.100000000000001</v>
      </c>
      <c r="Q17" s="326"/>
    </row>
    <row r="18" spans="1:17" ht="34.5" customHeight="1" x14ac:dyDescent="0.25">
      <c r="A18" s="123">
        <v>9</v>
      </c>
      <c r="B18" s="111" t="s">
        <v>220</v>
      </c>
      <c r="C18" s="112" t="s">
        <v>10</v>
      </c>
      <c r="D18" s="153"/>
      <c r="E18" s="153"/>
      <c r="F18" s="157"/>
      <c r="G18" s="157"/>
      <c r="H18" s="153"/>
      <c r="I18" s="153"/>
      <c r="J18" s="153"/>
      <c r="K18" s="153"/>
      <c r="L18" s="153"/>
      <c r="M18" s="153"/>
      <c r="N18" s="153"/>
      <c r="O18" s="327"/>
      <c r="P18" s="150">
        <v>0.1</v>
      </c>
      <c r="Q18" s="326"/>
    </row>
    <row r="19" spans="1:17" x14ac:dyDescent="0.25">
      <c r="A19" s="121">
        <v>10</v>
      </c>
      <c r="B19" s="111" t="s">
        <v>42</v>
      </c>
      <c r="C19" s="112" t="s">
        <v>0</v>
      </c>
      <c r="D19" s="112"/>
      <c r="E19" s="112"/>
      <c r="F19" s="115">
        <f>392526*101.6%</f>
        <v>398806.41600000003</v>
      </c>
      <c r="G19" s="115">
        <v>449246.3</v>
      </c>
      <c r="H19" s="112">
        <f>G19*1.02</f>
        <v>458231.22600000002</v>
      </c>
      <c r="I19" s="112">
        <v>2052845.1</v>
      </c>
      <c r="J19" s="115">
        <f>I19*1.28</f>
        <v>2627641.7280000001</v>
      </c>
      <c r="K19" s="112">
        <f>J19*1.4</f>
        <v>3678698.4191999999</v>
      </c>
      <c r="L19" s="115">
        <v>3968234</v>
      </c>
      <c r="M19" s="112"/>
      <c r="N19" s="113"/>
      <c r="O19" s="113"/>
      <c r="P19" s="149">
        <v>4823564.7</v>
      </c>
      <c r="Q19" s="326"/>
    </row>
    <row r="20" spans="1:17" x14ac:dyDescent="0.25">
      <c r="A20" s="121">
        <v>11</v>
      </c>
      <c r="B20" s="111" t="s">
        <v>197</v>
      </c>
      <c r="C20" s="112" t="s">
        <v>0</v>
      </c>
      <c r="D20" s="112"/>
      <c r="E20" s="112"/>
      <c r="F20" s="115">
        <v>79321</v>
      </c>
      <c r="G20" s="112">
        <v>95436.2</v>
      </c>
      <c r="H20" s="112">
        <v>99548.5</v>
      </c>
      <c r="I20" s="112">
        <v>492518.7</v>
      </c>
      <c r="J20" s="115">
        <v>536214</v>
      </c>
      <c r="K20" s="115">
        <v>651201</v>
      </c>
      <c r="L20" s="115">
        <v>754843</v>
      </c>
      <c r="M20" s="112"/>
      <c r="N20" s="112"/>
      <c r="O20" s="113"/>
      <c r="P20" s="149">
        <v>1022159.7</v>
      </c>
      <c r="Q20" s="326"/>
    </row>
    <row r="21" spans="1:17" ht="23.25" customHeight="1" x14ac:dyDescent="0.25">
      <c r="A21" s="123">
        <v>12</v>
      </c>
      <c r="B21" s="111" t="s">
        <v>5</v>
      </c>
      <c r="C21" s="112" t="s">
        <v>0</v>
      </c>
      <c r="D21" s="112"/>
      <c r="E21" s="112"/>
      <c r="F21" s="115">
        <v>289152</v>
      </c>
      <c r="G21" s="115">
        <v>299546.3</v>
      </c>
      <c r="H21" s="112">
        <v>305248.2</v>
      </c>
      <c r="I21" s="112">
        <v>1489537.7</v>
      </c>
      <c r="J21" s="115">
        <v>1812389</v>
      </c>
      <c r="K21" s="115">
        <v>2361254</v>
      </c>
      <c r="L21" s="115">
        <v>2744169</v>
      </c>
      <c r="M21" s="112"/>
      <c r="N21" s="113"/>
      <c r="O21" s="113"/>
      <c r="P21" s="149">
        <v>3628172.1</v>
      </c>
      <c r="Q21" s="326"/>
    </row>
    <row r="22" spans="1:17" ht="27" customHeight="1" x14ac:dyDescent="0.25">
      <c r="A22" s="123">
        <v>13</v>
      </c>
      <c r="B22" s="111" t="s">
        <v>258</v>
      </c>
      <c r="C22" s="112" t="s">
        <v>4</v>
      </c>
      <c r="D22" s="112"/>
      <c r="E22" s="112"/>
      <c r="F22" s="112">
        <v>608</v>
      </c>
      <c r="G22" s="112">
        <v>608</v>
      </c>
      <c r="H22" s="112">
        <v>608</v>
      </c>
      <c r="I22" s="112">
        <v>608</v>
      </c>
      <c r="J22" s="112">
        <f>J23+J24</f>
        <v>616</v>
      </c>
      <c r="K22" s="112">
        <f t="shared" ref="K22:L22" si="2">K23+K24</f>
        <v>616</v>
      </c>
      <c r="L22" s="112">
        <f t="shared" si="2"/>
        <v>616</v>
      </c>
      <c r="M22" s="112"/>
      <c r="N22" s="112"/>
      <c r="O22" s="112"/>
      <c r="P22" s="154">
        <v>612</v>
      </c>
      <c r="Q22" s="326"/>
    </row>
    <row r="23" spans="1:17" x14ac:dyDescent="0.25">
      <c r="A23" s="123" t="s">
        <v>198</v>
      </c>
      <c r="B23" s="114" t="s">
        <v>199</v>
      </c>
      <c r="C23" s="112" t="s">
        <v>4</v>
      </c>
      <c r="D23" s="112"/>
      <c r="E23" s="112"/>
      <c r="F23" s="112">
        <v>81</v>
      </c>
      <c r="G23" s="112">
        <v>81</v>
      </c>
      <c r="H23" s="112">
        <v>81</v>
      </c>
      <c r="I23" s="112">
        <v>81</v>
      </c>
      <c r="J23" s="112">
        <v>81</v>
      </c>
      <c r="K23" s="112">
        <v>81</v>
      </c>
      <c r="L23" s="112">
        <v>81</v>
      </c>
      <c r="M23" s="112"/>
      <c r="N23" s="112"/>
      <c r="O23" s="112"/>
      <c r="P23" s="154">
        <v>81</v>
      </c>
      <c r="Q23" s="326"/>
    </row>
    <row r="24" spans="1:17" x14ac:dyDescent="0.25">
      <c r="A24" s="123" t="s">
        <v>200</v>
      </c>
      <c r="B24" s="114" t="s">
        <v>16</v>
      </c>
      <c r="C24" s="112" t="s">
        <v>4</v>
      </c>
      <c r="D24" s="112"/>
      <c r="E24" s="112"/>
      <c r="F24" s="112">
        <v>527</v>
      </c>
      <c r="G24" s="112">
        <v>527</v>
      </c>
      <c r="H24" s="112">
        <v>527</v>
      </c>
      <c r="I24" s="112">
        <v>527</v>
      </c>
      <c r="J24" s="112">
        <v>535</v>
      </c>
      <c r="K24" s="112">
        <v>535</v>
      </c>
      <c r="L24" s="112">
        <v>535</v>
      </c>
      <c r="M24" s="112"/>
      <c r="N24" s="112"/>
      <c r="O24" s="112"/>
      <c r="P24" s="154">
        <v>531</v>
      </c>
      <c r="Q24" s="326"/>
    </row>
    <row r="25" spans="1:17" ht="60" customHeight="1" x14ac:dyDescent="0.25">
      <c r="A25" s="123">
        <v>14</v>
      </c>
      <c r="B25" s="116" t="s">
        <v>201</v>
      </c>
      <c r="C25" s="117" t="s">
        <v>6</v>
      </c>
      <c r="D25" s="153"/>
      <c r="E25" s="153"/>
      <c r="F25" s="153"/>
      <c r="G25" s="153"/>
      <c r="H25" s="153"/>
      <c r="I25" s="153"/>
      <c r="J25" s="153"/>
      <c r="K25" s="153"/>
      <c r="L25" s="153"/>
      <c r="M25" s="153"/>
      <c r="N25" s="153"/>
      <c r="O25" s="153"/>
      <c r="P25" s="149">
        <v>45.9</v>
      </c>
      <c r="Q25" s="326"/>
    </row>
    <row r="26" spans="1:17" ht="28.5" customHeight="1" x14ac:dyDescent="0.25">
      <c r="A26" s="123">
        <v>15</v>
      </c>
      <c r="B26" s="116" t="s">
        <v>202</v>
      </c>
      <c r="C26" s="117" t="s">
        <v>0</v>
      </c>
      <c r="D26" s="112"/>
      <c r="E26" s="112"/>
      <c r="F26" s="112">
        <v>25921.9</v>
      </c>
      <c r="G26" s="112">
        <v>41519.699999999997</v>
      </c>
      <c r="H26" s="112">
        <v>55518.6</v>
      </c>
      <c r="I26" s="112">
        <v>70390.5</v>
      </c>
      <c r="J26" s="112"/>
      <c r="K26" s="112"/>
      <c r="L26" s="112">
        <v>101362.8</v>
      </c>
      <c r="M26" s="112"/>
      <c r="N26" s="112"/>
      <c r="O26" s="112"/>
      <c r="P26" s="141">
        <v>115813.5</v>
      </c>
      <c r="Q26" s="326"/>
    </row>
    <row r="27" spans="1:17" ht="33.75" customHeight="1" x14ac:dyDescent="0.25">
      <c r="A27" s="123">
        <v>16</v>
      </c>
      <c r="B27" s="116" t="s">
        <v>203</v>
      </c>
      <c r="C27" s="117" t="s">
        <v>6</v>
      </c>
      <c r="D27" s="112"/>
      <c r="E27" s="112"/>
      <c r="F27" s="112">
        <v>57.9</v>
      </c>
      <c r="G27" s="112">
        <v>60.8</v>
      </c>
      <c r="H27" s="112">
        <v>62.7</v>
      </c>
      <c r="I27" s="112">
        <v>59.4</v>
      </c>
      <c r="J27" s="112"/>
      <c r="K27" s="112"/>
      <c r="L27" s="112">
        <v>47.2</v>
      </c>
      <c r="M27" s="112"/>
      <c r="N27" s="112"/>
      <c r="O27" s="112"/>
      <c r="P27" s="141">
        <v>53.8</v>
      </c>
      <c r="Q27" s="326"/>
    </row>
    <row r="28" spans="1:17" x14ac:dyDescent="0.25">
      <c r="A28" s="123">
        <v>17</v>
      </c>
      <c r="B28" s="384" t="s">
        <v>204</v>
      </c>
      <c r="C28" s="384"/>
      <c r="D28" s="384"/>
      <c r="E28" s="384"/>
      <c r="F28" s="384"/>
      <c r="G28" s="384"/>
      <c r="H28" s="384"/>
      <c r="I28" s="384"/>
      <c r="J28" s="384"/>
      <c r="K28" s="384"/>
      <c r="L28" s="384"/>
      <c r="M28" s="384"/>
      <c r="N28" s="384"/>
      <c r="O28" s="384"/>
      <c r="P28" s="384"/>
      <c r="Q28" s="326"/>
    </row>
    <row r="29" spans="1:17" ht="22.5" customHeight="1" x14ac:dyDescent="0.25">
      <c r="A29" s="123" t="s">
        <v>205</v>
      </c>
      <c r="B29" s="119" t="s">
        <v>206</v>
      </c>
      <c r="C29" s="117" t="s">
        <v>12</v>
      </c>
      <c r="D29" s="207"/>
      <c r="E29" s="207"/>
      <c r="F29" s="330">
        <v>18655.5</v>
      </c>
      <c r="G29" s="274">
        <v>18426.05</v>
      </c>
      <c r="H29" s="274">
        <v>18892.5</v>
      </c>
      <c r="I29" s="331">
        <v>23793</v>
      </c>
      <c r="J29" s="207"/>
      <c r="K29" s="207"/>
      <c r="L29" s="274">
        <v>23792.9</v>
      </c>
      <c r="M29" s="207"/>
      <c r="N29" s="117"/>
      <c r="O29" s="117"/>
      <c r="P29" s="141">
        <v>18626.5</v>
      </c>
      <c r="Q29" s="326"/>
    </row>
    <row r="30" spans="1:17" ht="23.25" customHeight="1" x14ac:dyDescent="0.25">
      <c r="A30" s="123" t="s">
        <v>207</v>
      </c>
      <c r="B30" s="119" t="s">
        <v>208</v>
      </c>
      <c r="C30" s="117" t="s">
        <v>12</v>
      </c>
      <c r="D30" s="117"/>
      <c r="E30" s="117"/>
      <c r="F30" s="118">
        <v>21107</v>
      </c>
      <c r="G30" s="118"/>
      <c r="H30" s="118"/>
      <c r="I30" s="333">
        <v>21105</v>
      </c>
      <c r="J30" s="274"/>
      <c r="K30" s="274"/>
      <c r="L30" s="335">
        <v>20767</v>
      </c>
      <c r="M30" s="274"/>
      <c r="N30" s="274"/>
      <c r="O30" s="117"/>
      <c r="P30" s="155">
        <v>20202.8</v>
      </c>
      <c r="Q30" s="326"/>
    </row>
    <row r="31" spans="1:17" ht="22.5" customHeight="1" x14ac:dyDescent="0.25">
      <c r="A31" s="123" t="s">
        <v>209</v>
      </c>
      <c r="B31" s="119" t="s">
        <v>210</v>
      </c>
      <c r="C31" s="117" t="s">
        <v>12</v>
      </c>
      <c r="D31" s="117"/>
      <c r="E31" s="117"/>
      <c r="F31" s="118">
        <v>20757</v>
      </c>
      <c r="G31" s="118"/>
      <c r="H31" s="118"/>
      <c r="I31" s="333">
        <v>20806</v>
      </c>
      <c r="J31" s="274"/>
      <c r="K31" s="274"/>
      <c r="L31" s="335">
        <v>20790</v>
      </c>
      <c r="M31" s="274"/>
      <c r="N31" s="274"/>
      <c r="O31" s="117"/>
      <c r="P31" s="155">
        <v>18747.599999999999</v>
      </c>
      <c r="Q31" s="326"/>
    </row>
    <row r="32" spans="1:17" ht="25.5" customHeight="1" x14ac:dyDescent="0.25">
      <c r="A32" s="123" t="s">
        <v>211</v>
      </c>
      <c r="B32" s="119" t="s">
        <v>11</v>
      </c>
      <c r="C32" s="117" t="s">
        <v>12</v>
      </c>
      <c r="D32" s="206">
        <v>20444</v>
      </c>
      <c r="E32" s="206">
        <v>20444</v>
      </c>
      <c r="F32" s="206">
        <v>20444</v>
      </c>
      <c r="G32" s="206">
        <v>20444</v>
      </c>
      <c r="H32" s="206">
        <v>20470</v>
      </c>
      <c r="I32" s="206">
        <v>20727</v>
      </c>
      <c r="J32" s="206">
        <v>20486.78</v>
      </c>
      <c r="K32" s="206">
        <v>20486.78</v>
      </c>
      <c r="L32" s="117">
        <v>20506.150000000001</v>
      </c>
      <c r="M32" s="118"/>
      <c r="N32" s="118"/>
      <c r="O32" s="115"/>
      <c r="P32" s="155">
        <v>20202.8</v>
      </c>
      <c r="Q32" s="326"/>
    </row>
    <row r="33" spans="1:18" ht="24" customHeight="1" x14ac:dyDescent="0.25">
      <c r="A33" s="123" t="s">
        <v>212</v>
      </c>
      <c r="B33" s="119" t="s">
        <v>213</v>
      </c>
      <c r="C33" s="117" t="s">
        <v>12</v>
      </c>
      <c r="D33" s="117"/>
      <c r="E33" s="117"/>
      <c r="F33" s="118">
        <v>21634</v>
      </c>
      <c r="G33" s="118"/>
      <c r="H33" s="118"/>
      <c r="I33" s="333">
        <v>21089</v>
      </c>
      <c r="J33" s="274"/>
      <c r="K33" s="274"/>
      <c r="L33" s="335">
        <v>21018</v>
      </c>
      <c r="M33" s="274"/>
      <c r="N33" s="274"/>
      <c r="O33" s="274"/>
      <c r="P33" s="155">
        <v>20570</v>
      </c>
      <c r="Q33" s="326"/>
    </row>
    <row r="34" spans="1:18" ht="14.25" customHeight="1" x14ac:dyDescent="0.25">
      <c r="A34" s="123">
        <v>18</v>
      </c>
      <c r="B34" s="116" t="s">
        <v>214</v>
      </c>
      <c r="C34" s="117" t="s">
        <v>4</v>
      </c>
      <c r="D34" s="117"/>
      <c r="E34" s="117"/>
      <c r="F34" s="117">
        <v>684</v>
      </c>
      <c r="G34" s="117">
        <v>763</v>
      </c>
      <c r="H34" s="117">
        <v>913</v>
      </c>
      <c r="I34" s="331">
        <v>1013</v>
      </c>
      <c r="J34" s="274"/>
      <c r="K34" s="274"/>
      <c r="L34" s="274">
        <v>1211</v>
      </c>
      <c r="M34" s="274"/>
      <c r="N34" s="274"/>
      <c r="O34" s="143"/>
      <c r="P34" s="154">
        <v>1245</v>
      </c>
      <c r="Q34" s="326"/>
    </row>
    <row r="35" spans="1:18" x14ac:dyDescent="0.25">
      <c r="A35" s="123" t="s">
        <v>215</v>
      </c>
      <c r="B35" s="119" t="s">
        <v>216</v>
      </c>
      <c r="C35" s="117" t="s">
        <v>4</v>
      </c>
      <c r="D35" s="117"/>
      <c r="E35" s="117"/>
      <c r="F35" s="117"/>
      <c r="G35" s="117"/>
      <c r="H35" s="117"/>
      <c r="I35" s="332"/>
      <c r="J35" s="279"/>
      <c r="K35" s="117"/>
      <c r="L35" s="117"/>
      <c r="M35" s="117"/>
      <c r="N35" s="117"/>
      <c r="O35" s="143"/>
      <c r="P35" s="141">
        <v>0</v>
      </c>
      <c r="Q35" s="326"/>
    </row>
    <row r="36" spans="1:18" ht="27.75" customHeight="1" x14ac:dyDescent="0.25">
      <c r="A36" s="123" t="s">
        <v>217</v>
      </c>
      <c r="B36" s="119" t="s">
        <v>13</v>
      </c>
      <c r="C36" s="117" t="s">
        <v>4</v>
      </c>
      <c r="D36" s="117"/>
      <c r="E36" s="117"/>
      <c r="F36" s="117"/>
      <c r="G36" s="280">
        <v>58</v>
      </c>
      <c r="H36" s="280">
        <v>68</v>
      </c>
      <c r="I36" s="332">
        <v>77</v>
      </c>
      <c r="J36" s="279"/>
      <c r="K36" s="279"/>
      <c r="L36" s="279">
        <v>77</v>
      </c>
      <c r="M36" s="279"/>
      <c r="N36" s="279"/>
      <c r="O36" s="143"/>
      <c r="P36" s="141">
        <v>100</v>
      </c>
      <c r="Q36" s="326"/>
    </row>
    <row r="37" spans="1:18" ht="87.75" customHeight="1" x14ac:dyDescent="0.25">
      <c r="A37" s="123">
        <v>19</v>
      </c>
      <c r="B37" s="116" t="s">
        <v>221</v>
      </c>
      <c r="C37" s="117" t="s">
        <v>6</v>
      </c>
      <c r="D37" s="151"/>
      <c r="E37" s="151"/>
      <c r="F37" s="151"/>
      <c r="G37" s="151"/>
      <c r="H37" s="151"/>
      <c r="I37" s="275"/>
      <c r="J37" s="275"/>
      <c r="K37" s="151"/>
      <c r="L37" s="151"/>
      <c r="M37" s="151"/>
      <c r="N37" s="151"/>
      <c r="O37" s="158"/>
      <c r="P37" s="149">
        <v>86.8</v>
      </c>
      <c r="Q37" s="326"/>
    </row>
    <row r="38" spans="1:18" ht="33.75" customHeight="1" x14ac:dyDescent="0.25">
      <c r="A38" s="123">
        <v>20</v>
      </c>
      <c r="B38" s="116" t="s">
        <v>222</v>
      </c>
      <c r="C38" s="117" t="s">
        <v>6</v>
      </c>
      <c r="D38" s="151"/>
      <c r="E38" s="152"/>
      <c r="F38" s="152"/>
      <c r="G38" s="151"/>
      <c r="H38" s="151"/>
      <c r="I38" s="276"/>
      <c r="J38" s="276"/>
      <c r="K38" s="151"/>
      <c r="L38" s="151"/>
      <c r="M38" s="151"/>
      <c r="N38" s="151"/>
      <c r="O38" s="158"/>
      <c r="P38" s="149">
        <v>78.400000000000006</v>
      </c>
      <c r="Q38" s="326"/>
      <c r="R38" s="328"/>
    </row>
    <row r="39" spans="1:18" ht="22.5" customHeight="1" x14ac:dyDescent="0.25">
      <c r="A39" s="123">
        <v>21</v>
      </c>
      <c r="B39" s="116" t="s">
        <v>223</v>
      </c>
      <c r="C39" s="117" t="s">
        <v>6</v>
      </c>
      <c r="D39" s="151"/>
      <c r="E39" s="151"/>
      <c r="F39" s="151"/>
      <c r="G39" s="151"/>
      <c r="H39" s="151"/>
      <c r="I39" s="276"/>
      <c r="J39" s="276"/>
      <c r="K39" s="151"/>
      <c r="L39" s="151"/>
      <c r="M39" s="151"/>
      <c r="N39" s="151"/>
      <c r="O39" s="159"/>
      <c r="P39" s="149">
        <v>13.2</v>
      </c>
      <c r="Q39" s="326"/>
    </row>
    <row r="40" spans="1:18" ht="45" customHeight="1" x14ac:dyDescent="0.25">
      <c r="A40" s="123">
        <v>22</v>
      </c>
      <c r="B40" s="116" t="s">
        <v>51</v>
      </c>
      <c r="C40" s="117" t="s">
        <v>6</v>
      </c>
      <c r="D40" s="115"/>
      <c r="E40" s="115"/>
      <c r="F40" s="115">
        <v>20.8</v>
      </c>
      <c r="G40" s="115">
        <v>20.8</v>
      </c>
      <c r="H40" s="115">
        <v>20.8</v>
      </c>
      <c r="I40" s="115">
        <v>20.27</v>
      </c>
      <c r="J40" s="115"/>
      <c r="K40" s="115"/>
      <c r="L40" s="148">
        <v>21.3</v>
      </c>
      <c r="M40" s="148"/>
      <c r="N40" s="148"/>
      <c r="O40" s="148"/>
      <c r="P40" s="141">
        <v>18.5</v>
      </c>
      <c r="Q40" s="326"/>
    </row>
    <row r="41" spans="1:18" ht="38.25" customHeight="1" x14ac:dyDescent="0.25">
      <c r="A41" s="123">
        <v>23</v>
      </c>
      <c r="B41" s="116" t="s">
        <v>218</v>
      </c>
      <c r="C41" s="117" t="s">
        <v>6</v>
      </c>
      <c r="D41" s="115">
        <v>35.6</v>
      </c>
      <c r="E41" s="115">
        <v>35.700000000000003</v>
      </c>
      <c r="F41" s="115">
        <v>35.9</v>
      </c>
      <c r="G41" s="115">
        <v>36.9</v>
      </c>
      <c r="H41" s="115">
        <v>37.299999999999997</v>
      </c>
      <c r="I41" s="115">
        <v>37.4</v>
      </c>
      <c r="J41" s="115">
        <v>37.6</v>
      </c>
      <c r="K41" s="115">
        <v>38.299999999999997</v>
      </c>
      <c r="L41" s="148">
        <v>39</v>
      </c>
      <c r="M41" s="148"/>
      <c r="N41" s="148"/>
      <c r="O41" s="148"/>
      <c r="P41" s="141">
        <v>41</v>
      </c>
      <c r="Q41" s="326"/>
    </row>
    <row r="42" spans="1:18" ht="52.5" x14ac:dyDescent="0.25">
      <c r="A42" s="123">
        <v>24</v>
      </c>
      <c r="B42" s="116" t="s">
        <v>224</v>
      </c>
      <c r="C42" s="117" t="s">
        <v>6</v>
      </c>
      <c r="D42" s="151"/>
      <c r="E42" s="151"/>
      <c r="F42" s="151"/>
      <c r="G42" s="151"/>
      <c r="H42" s="151"/>
      <c r="I42" s="275"/>
      <c r="J42" s="275"/>
      <c r="K42" s="151"/>
      <c r="L42" s="151"/>
      <c r="M42" s="151"/>
      <c r="N42" s="151"/>
      <c r="O42" s="158"/>
      <c r="P42" s="156">
        <v>45</v>
      </c>
      <c r="Q42" s="326"/>
    </row>
    <row r="43" spans="1:18" ht="65.25" customHeight="1" x14ac:dyDescent="0.25">
      <c r="A43" s="123">
        <v>25</v>
      </c>
      <c r="B43" s="116" t="s">
        <v>225</v>
      </c>
      <c r="C43" s="117" t="s">
        <v>6</v>
      </c>
      <c r="D43" s="152"/>
      <c r="E43" s="152"/>
      <c r="F43" s="152"/>
      <c r="G43" s="151"/>
      <c r="H43" s="151"/>
      <c r="I43" s="275"/>
      <c r="J43" s="275"/>
      <c r="K43" s="151"/>
      <c r="L43" s="151"/>
      <c r="M43" s="151"/>
      <c r="N43" s="151"/>
      <c r="O43" s="160"/>
      <c r="P43" s="149">
        <v>0</v>
      </c>
      <c r="Q43" s="326"/>
    </row>
    <row r="44" spans="1:18" ht="44.25" customHeight="1" x14ac:dyDescent="0.25">
      <c r="A44" s="123">
        <v>26</v>
      </c>
      <c r="B44" s="119" t="s">
        <v>226</v>
      </c>
      <c r="C44" s="117" t="s">
        <v>6</v>
      </c>
      <c r="D44" s="151"/>
      <c r="E44" s="151"/>
      <c r="F44" s="151"/>
      <c r="G44" s="151"/>
      <c r="H44" s="151"/>
      <c r="I44" s="277"/>
      <c r="J44" s="277"/>
      <c r="K44" s="151"/>
      <c r="L44" s="151"/>
      <c r="M44" s="151"/>
      <c r="N44" s="151"/>
      <c r="O44" s="158"/>
      <c r="P44" s="156">
        <v>53</v>
      </c>
      <c r="Q44" s="326"/>
    </row>
    <row r="45" spans="1:18" ht="42" customHeight="1" x14ac:dyDescent="0.25">
      <c r="A45" s="123">
        <v>27</v>
      </c>
      <c r="B45" s="119" t="s">
        <v>219</v>
      </c>
      <c r="C45" s="117" t="s">
        <v>6</v>
      </c>
      <c r="D45" s="117">
        <v>35.200000000000003</v>
      </c>
      <c r="E45" s="117">
        <v>35.200000000000003</v>
      </c>
      <c r="F45" s="117">
        <v>35.200000000000003</v>
      </c>
      <c r="G45" s="117">
        <v>35.200000000000003</v>
      </c>
      <c r="H45" s="117">
        <v>35.200000000000003</v>
      </c>
      <c r="I45" s="117">
        <v>35.200000000000003</v>
      </c>
      <c r="J45" s="117">
        <v>35.200000000000003</v>
      </c>
      <c r="K45" s="117">
        <v>35.200000000000003</v>
      </c>
      <c r="L45" s="117">
        <v>35.200000000000003</v>
      </c>
      <c r="M45" s="117"/>
      <c r="N45" s="117"/>
      <c r="O45" s="117"/>
      <c r="P45" s="141">
        <v>35</v>
      </c>
      <c r="Q45" s="326"/>
    </row>
    <row r="46" spans="1:18" ht="42" customHeight="1" x14ac:dyDescent="0.25">
      <c r="A46" s="123">
        <v>28</v>
      </c>
      <c r="B46" s="273" t="s">
        <v>288</v>
      </c>
      <c r="C46" s="117" t="s">
        <v>6</v>
      </c>
      <c r="D46" s="151"/>
      <c r="E46" s="151"/>
      <c r="F46" s="151"/>
      <c r="G46" s="151"/>
      <c r="H46" s="151"/>
      <c r="I46" s="151"/>
      <c r="J46" s="151"/>
      <c r="K46" s="151"/>
      <c r="L46" s="151"/>
      <c r="M46" s="151"/>
      <c r="N46" s="151"/>
      <c r="O46" s="152"/>
      <c r="P46" s="149">
        <v>94</v>
      </c>
      <c r="Q46" s="326"/>
    </row>
    <row r="47" spans="1:18" ht="52.5" x14ac:dyDescent="0.25">
      <c r="A47" s="123">
        <v>29</v>
      </c>
      <c r="B47" s="116" t="s">
        <v>184</v>
      </c>
      <c r="C47" s="117" t="s">
        <v>6</v>
      </c>
      <c r="D47" s="151"/>
      <c r="E47" s="151"/>
      <c r="F47" s="151"/>
      <c r="G47" s="151"/>
      <c r="H47" s="151"/>
      <c r="I47" s="151"/>
      <c r="J47" s="151"/>
      <c r="K47" s="151"/>
      <c r="L47" s="151"/>
      <c r="M47" s="151"/>
      <c r="N47" s="151"/>
      <c r="O47" s="151"/>
      <c r="P47" s="156">
        <v>59</v>
      </c>
      <c r="Q47" s="326"/>
    </row>
    <row r="48" spans="1:18" ht="54.75" customHeight="1" x14ac:dyDescent="0.25">
      <c r="A48" s="123">
        <v>30</v>
      </c>
      <c r="B48" s="116" t="s">
        <v>185</v>
      </c>
      <c r="C48" s="117" t="s">
        <v>6</v>
      </c>
      <c r="D48" s="117">
        <v>49.41</v>
      </c>
      <c r="E48" s="117">
        <v>51.11</v>
      </c>
      <c r="F48" s="117">
        <v>51.11</v>
      </c>
      <c r="G48" s="117">
        <v>51.11</v>
      </c>
      <c r="H48" s="117">
        <v>51.11</v>
      </c>
      <c r="I48" s="117">
        <v>51.11</v>
      </c>
      <c r="J48" s="117">
        <v>51.11</v>
      </c>
      <c r="K48" s="117">
        <v>51.11</v>
      </c>
      <c r="L48" s="117">
        <v>51.11</v>
      </c>
      <c r="M48" s="117"/>
      <c r="N48" s="117"/>
      <c r="O48" s="117"/>
      <c r="P48" s="141">
        <v>30</v>
      </c>
      <c r="Q48" s="326"/>
    </row>
    <row r="49" spans="1:19" ht="54.75" customHeight="1" x14ac:dyDescent="0.25">
      <c r="A49" s="340"/>
      <c r="B49" s="116" t="s">
        <v>301</v>
      </c>
      <c r="C49" s="117" t="s">
        <v>6</v>
      </c>
      <c r="D49" s="117"/>
      <c r="E49" s="117"/>
      <c r="F49" s="117"/>
      <c r="G49" s="117"/>
      <c r="H49" s="117"/>
      <c r="I49" s="117"/>
      <c r="J49" s="117"/>
      <c r="K49" s="117"/>
      <c r="L49" s="117"/>
      <c r="M49" s="117"/>
      <c r="N49" s="117"/>
      <c r="O49" s="117"/>
      <c r="P49" s="141">
        <v>70</v>
      </c>
      <c r="Q49" s="326"/>
    </row>
    <row r="50" spans="1:19" s="339" customFormat="1" ht="20.25" customHeight="1" x14ac:dyDescent="0.25">
      <c r="A50" s="336"/>
      <c r="B50" s="385" t="s">
        <v>52</v>
      </c>
      <c r="C50" s="385"/>
      <c r="D50" s="385"/>
      <c r="E50" s="385"/>
      <c r="F50" s="385"/>
      <c r="G50" s="385"/>
      <c r="H50" s="385"/>
      <c r="I50" s="385"/>
      <c r="J50" s="385"/>
      <c r="K50" s="385"/>
      <c r="L50" s="336"/>
      <c r="M50" s="336"/>
      <c r="N50" s="336"/>
      <c r="O50" s="337"/>
      <c r="P50" s="336"/>
      <c r="Q50" s="338"/>
      <c r="R50" s="336"/>
      <c r="S50" s="336"/>
    </row>
    <row r="51" spans="1:19" s="110" customFormat="1" ht="20.25" customHeight="1" x14ac:dyDescent="0.25">
      <c r="A51" s="272"/>
      <c r="B51" s="322"/>
      <c r="C51" s="322"/>
      <c r="D51" s="322"/>
      <c r="E51" s="173"/>
      <c r="F51" s="173"/>
      <c r="G51" s="173"/>
      <c r="H51" s="173"/>
      <c r="I51" s="209"/>
      <c r="J51" s="209"/>
      <c r="K51" s="173"/>
      <c r="L51" s="174"/>
      <c r="M51" s="174"/>
      <c r="N51" s="174"/>
      <c r="O51" s="175"/>
      <c r="P51" s="272"/>
      <c r="Q51" s="329"/>
      <c r="R51" s="272"/>
      <c r="S51" s="272"/>
    </row>
    <row r="52" spans="1:19" s="110" customFormat="1" ht="20.25" customHeight="1" x14ac:dyDescent="0.25">
      <c r="A52" s="272"/>
      <c r="B52" s="322"/>
      <c r="C52" s="322"/>
      <c r="D52" s="322"/>
      <c r="E52" s="322"/>
      <c r="F52" s="322"/>
      <c r="G52" s="322"/>
      <c r="H52" s="322"/>
      <c r="I52" s="210"/>
      <c r="J52" s="210"/>
      <c r="K52" s="322"/>
      <c r="L52" s="272"/>
      <c r="M52" s="272"/>
      <c r="N52" s="272"/>
      <c r="O52" s="144"/>
      <c r="P52" s="272"/>
      <c r="Q52" s="329"/>
      <c r="R52" s="272"/>
      <c r="S52" s="272"/>
    </row>
    <row r="54" spans="1:19" s="110" customFormat="1" ht="16.5" customHeight="1" x14ac:dyDescent="0.25">
      <c r="A54" s="272"/>
      <c r="B54" s="386"/>
      <c r="C54" s="386"/>
      <c r="D54" s="386"/>
      <c r="E54" s="386"/>
      <c r="F54" s="386"/>
      <c r="G54" s="386"/>
      <c r="H54" s="386"/>
      <c r="I54" s="386"/>
      <c r="J54" s="386"/>
      <c r="K54" s="386"/>
      <c r="L54" s="386"/>
      <c r="M54" s="386"/>
      <c r="N54" s="386"/>
      <c r="O54" s="386"/>
      <c r="P54" s="386"/>
      <c r="Q54" s="329"/>
      <c r="R54" s="272"/>
      <c r="S54" s="272"/>
    </row>
    <row r="55" spans="1:19" s="110" customFormat="1" x14ac:dyDescent="0.25">
      <c r="A55" s="272"/>
      <c r="B55" s="321"/>
      <c r="C55" s="272"/>
      <c r="D55" s="272"/>
      <c r="E55" s="272"/>
      <c r="F55" s="272"/>
      <c r="G55" s="272"/>
      <c r="H55" s="272"/>
      <c r="I55" s="208"/>
      <c r="J55" s="208"/>
      <c r="K55" s="272"/>
      <c r="L55" s="272"/>
      <c r="M55" s="272"/>
      <c r="N55" s="272"/>
      <c r="O55" s="144"/>
      <c r="P55" s="272"/>
      <c r="Q55" s="329"/>
      <c r="R55" s="272"/>
      <c r="S55" s="272"/>
    </row>
    <row r="56" spans="1:19" s="110" customFormat="1" ht="62.25" customHeight="1" x14ac:dyDescent="0.25">
      <c r="A56" s="272"/>
      <c r="B56" s="378"/>
      <c r="C56" s="378"/>
      <c r="D56" s="378"/>
      <c r="E56" s="272"/>
      <c r="F56" s="272"/>
      <c r="G56" s="272"/>
      <c r="H56" s="272"/>
      <c r="I56" s="208"/>
      <c r="J56" s="208"/>
      <c r="K56" s="272"/>
      <c r="L56" s="272"/>
      <c r="M56" s="272"/>
      <c r="N56" s="272"/>
      <c r="O56" s="144"/>
      <c r="P56" s="272"/>
      <c r="Q56" s="329"/>
      <c r="R56" s="272"/>
      <c r="S56" s="272"/>
    </row>
  </sheetData>
  <mergeCells count="7">
    <mergeCell ref="B56:D56"/>
    <mergeCell ref="B1:P1"/>
    <mergeCell ref="B9:P9"/>
    <mergeCell ref="B12:P12"/>
    <mergeCell ref="B28:P28"/>
    <mergeCell ref="B50:K50"/>
    <mergeCell ref="B54:P54"/>
  </mergeCells>
  <pageMargins left="0.39370078740157483" right="0.19685039370078741" top="0.55118110236220474" bottom="0.55118110236220474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4.Пром-2016 г.</vt:lpstr>
      <vt:lpstr>пром.9 мес 2017</vt:lpstr>
      <vt:lpstr>уров.соб  2017 </vt:lpstr>
      <vt:lpstr>3 кв. 2018</vt:lpstr>
      <vt:lpstr>'3 кв. 2018'!Заголовки_для_печати</vt:lpstr>
      <vt:lpstr>'4.Пром-2016 г.'!Заголовки_для_печати</vt:lpstr>
      <vt:lpstr>'пром.9 мес 2017'!Заголовки_для_печати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2021-09-21T08:58:58Z</dcterms:modified>
</cp:coreProperties>
</file>