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-210" windowWidth="25800" windowHeight="12045"/>
  </bookViews>
  <sheets>
    <sheet name="ЕП 2021 4 кв." sheetId="6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'ЕП 2021 4 кв.'!$2:$2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/>
</workbook>
</file>

<file path=xl/calcChain.xml><?xml version="1.0" encoding="utf-8"?>
<calcChain xmlns="http://schemas.openxmlformats.org/spreadsheetml/2006/main">
  <c r="P22" i="6" l="1"/>
  <c r="O22" i="6"/>
  <c r="Q22" i="6"/>
  <c r="Q15" i="6"/>
  <c r="Q14" i="6" l="1"/>
  <c r="Q40" i="6" l="1"/>
  <c r="N40" i="6"/>
  <c r="K40" i="6"/>
  <c r="H40" i="6"/>
  <c r="G40" i="6"/>
  <c r="F40" i="6"/>
  <c r="Q39" i="6"/>
  <c r="Q38" i="6"/>
  <c r="Q37" i="6"/>
  <c r="I34" i="6"/>
  <c r="R22" i="6"/>
  <c r="N22" i="6"/>
  <c r="M22" i="6"/>
  <c r="L22" i="6"/>
  <c r="K22" i="6"/>
  <c r="J22" i="6"/>
  <c r="I22" i="6"/>
  <c r="G22" i="6"/>
  <c r="F22" i="6"/>
  <c r="K21" i="6"/>
  <c r="H21" i="6"/>
  <c r="G21" i="6"/>
  <c r="K20" i="6"/>
  <c r="L20" i="6" s="1"/>
  <c r="H20" i="6"/>
  <c r="K19" i="6"/>
  <c r="G19" i="6"/>
  <c r="Q17" i="6"/>
  <c r="K17" i="6"/>
  <c r="J17" i="6"/>
  <c r="I17" i="6"/>
  <c r="H17" i="6"/>
  <c r="E17" i="6"/>
  <c r="D17" i="6"/>
  <c r="I16" i="6"/>
  <c r="F16" i="6"/>
  <c r="E16" i="6"/>
  <c r="H15" i="6"/>
  <c r="G15" i="6"/>
  <c r="G14" i="6"/>
  <c r="G13" i="6"/>
  <c r="R9" i="6"/>
  <c r="G6" i="6"/>
  <c r="E6" i="6"/>
  <c r="G5" i="6"/>
  <c r="E5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O3" i="6"/>
  <c r="P3" i="6" s="1"/>
  <c r="Q3" i="6" s="1"/>
  <c r="M3" i="6"/>
  <c r="L3" i="6"/>
  <c r="G3" i="6"/>
  <c r="E3" i="6"/>
</calcChain>
</file>

<file path=xl/sharedStrings.xml><?xml version="1.0" encoding="utf-8"?>
<sst xmlns="http://schemas.openxmlformats.org/spreadsheetml/2006/main" count="126" uniqueCount="89">
  <si>
    <t>тыс. руб.</t>
  </si>
  <si>
    <t>Ввод в действие жилых домов</t>
  </si>
  <si>
    <t>кв.м.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</si>
  <si>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</si>
  <si>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</si>
  <si>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</si>
  <si>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ед.</t>
  </si>
  <si>
    <t>%</t>
  </si>
  <si>
    <t>руб.</t>
  </si>
  <si>
    <t>Налоговые и неналоговые доходы бюджета муниципального района (городского округа)</t>
  </si>
  <si>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</si>
  <si>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</si>
  <si>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</si>
  <si>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</si>
  <si>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</si>
  <si>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март  2019</t>
  </si>
  <si>
    <t>январь - март 2020</t>
  </si>
  <si>
    <t>январь - март 2021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</si>
  <si>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</si>
  <si>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</si>
  <si>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</si>
  <si>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</si>
  <si>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</si>
  <si>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</si>
  <si>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</si>
  <si>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</si>
  <si>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</si>
  <si>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</si>
  <si>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</si>
  <si>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</si>
  <si>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</si>
  <si>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</si>
  <si>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</si>
  <si>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</si>
  <si>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</si>
  <si>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</si>
  <si>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</si>
  <si>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</si>
  <si>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</si>
  <si>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</si>
  <si>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</si>
  <si>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</si>
  <si>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</si>
  <si>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</si>
  <si>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</si>
  <si>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</si>
  <si>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</si>
  <si>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</si>
  <si>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</si>
  <si>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</si>
  <si>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92518.1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</si>
  <si>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</si>
  <si>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</si>
  <si>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</si>
  <si>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</si>
  <si>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</si>
  <si>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</si>
  <si>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</si>
  <si>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</si>
  <si>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</si>
  <si>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</si>
  <si>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</si>
  <si>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</si>
  <si>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</si>
  <si>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</si>
  <si>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</si>
  <si>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</si>
  <si>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</si>
  <si>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</si>
  <si>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</si>
  <si>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</si>
  <si>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</si>
  <si>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</si>
  <si>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</si>
  <si>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</si>
  <si>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</si>
  <si>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</si>
  <si>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</si>
  <si>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</si>
  <si>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</si>
  <si>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</si>
  <si>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</si>
  <si>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</si>
  <si>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</si>
  <si>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</si>
  <si>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</si>
  <si>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январь - декабрь</t>
  </si>
  <si>
    <t xml:space="preserve">Показатели
 социально-экономического развития
муниципального образования «Кизилюртовский район» за 2021 г.
</t>
  </si>
  <si>
    <t xml:space="preserve">Число субъектов малого и среднего предпринимательства 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</si>
</sst>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-* #,##0_р_._-;\-* #,##0_р_._-;_-* &quot;-&quot;??_р_._-;_-@_-"/>
    <numFmt numFmtId="166" formatCode="_-* #,##0.0_р_._-;\-* #,##0.0_р_._-;_-* &quot;-&quot;??_р_._-;_-@_-"/>
    <numFmt numFmtId="167" formatCode="_-* #,##0.00[$€-1]_-;\-* #,##0.00[$€-1]_-;_-* &quot;-&quot;??[$€-1]_-"/>
    <numFmt numFmtId="168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8"/>
      <name val="Verdan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7" fillId="0" borderId="0"/>
    <xf numFmtId="167" fontId="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" fillId="0" borderId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23" fillId="0" borderId="0" applyFont="0" applyFill="0" applyBorder="0" applyAlignment="0" applyProtection="0"/>
    <xf numFmtId="168" fontId="7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right" vertical="center" wrapText="1"/>
    </xf>
    <xf numFmtId="0" fontId="5" fillId="0" borderId="0" xfId="0" applyFont="1" applyBorder="1"/>
    <xf numFmtId="0" fontId="0" fillId="0" borderId="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  <protection hidden="1"/>
    </xf>
    <xf numFmtId="0" fontId="8" fillId="4" borderId="1" xfId="1" applyFont="1" applyFill="1" applyBorder="1" applyAlignment="1" applyProtection="1">
      <alignment horizontal="center" vertical="center" wrapText="1"/>
      <protection hidden="1"/>
    </xf>
    <xf numFmtId="165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11" fillId="0" borderId="0" xfId="0" applyFont="1"/>
    <xf numFmtId="0" fontId="1" fillId="2" borderId="1" xfId="0" applyFont="1" applyFill="1" applyBorder="1" applyAlignment="1">
      <alignment horizontal="left" vertical="center" wrapText="1" inden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 indent="1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right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right" vertical="center" wrapText="1"/>
    </xf>
    <xf numFmtId="164" fontId="14" fillId="5" borderId="1" xfId="0" applyNumberFormat="1" applyFont="1" applyFill="1" applyBorder="1" applyAlignment="1">
      <alignment horizontal="center" vertical="center" wrapText="1"/>
    </xf>
    <xf numFmtId="164" fontId="14" fillId="5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14" fillId="5" borderId="1" xfId="0" applyFont="1" applyFill="1" applyBorder="1" applyAlignment="1">
      <alignment horizontal="left" vertical="center" wrapText="1" indent="1"/>
    </xf>
    <xf numFmtId="2" fontId="14" fillId="5" borderId="1" xfId="0" applyNumberFormat="1" applyFont="1" applyFill="1" applyBorder="1" applyAlignment="1">
      <alignment horizontal="righ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17" fillId="0" borderId="0" xfId="0" applyFont="1" applyAlignment="1"/>
    <xf numFmtId="0" fontId="16" fillId="0" borderId="0" xfId="1" applyFont="1" applyFill="1" applyBorder="1" applyAlignment="1" applyProtection="1">
      <alignment horizontal="left" vertical="center" wrapText="1"/>
      <protection hidden="1"/>
    </xf>
    <xf numFmtId="2" fontId="16" fillId="0" borderId="0" xfId="1" applyNumberFormat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0" fontId="5" fillId="0" borderId="0" xfId="0" applyFont="1"/>
    <xf numFmtId="0" fontId="17" fillId="0" borderId="0" xfId="0" applyFo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 applyAlignment="1">
      <alignment wrapText="1"/>
    </xf>
    <xf numFmtId="0" fontId="0" fillId="0" borderId="0" xfId="0" applyFont="1"/>
    <xf numFmtId="1" fontId="1" fillId="5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</cellXfs>
  <cellStyles count="19">
    <cellStyle name="Euro" xfId="2"/>
    <cellStyle name="Гиперссылка 2" xfId="3"/>
    <cellStyle name="Гиперссылка 3" xfId="18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4"/>
  <sheetViews>
    <sheetView tabSelected="1" topLeftCell="B1" zoomScale="85" zoomScaleNormal="85" workbookViewId="0">
      <pane ySplit="2" topLeftCell="A18" activePane="bottomLeft" state="frozen"/>
      <selection pane="bottomLeft" activeCell="T22" sqref="T22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85546875" customWidth="1"/>
    <col min="5" max="5" width="9.5703125" customWidth="1"/>
    <col min="6" max="7" width="0.140625" hidden="1" customWidth="1"/>
    <col min="8" max="8" width="11.28515625" customWidth="1"/>
    <col min="9" max="9" width="13" customWidth="1"/>
    <col min="10" max="10" width="11.85546875" customWidth="1"/>
    <col min="11" max="11" width="12.140625" style="59" customWidth="1"/>
    <col min="12" max="12" width="10.7109375" style="59" customWidth="1"/>
    <col min="13" max="13" width="10.7109375" customWidth="1"/>
    <col min="14" max="14" width="11.7109375" customWidth="1"/>
    <col min="15" max="15" width="11.5703125" customWidth="1"/>
    <col min="16" max="17" width="11" customWidth="1"/>
    <col min="18" max="18" width="13.28515625" customWidth="1"/>
    <col min="19" max="19" width="9.85546875" style="55" customWidth="1"/>
    <col min="20" max="20" width="16.7109375" customWidth="1"/>
    <col min="22" max="22" width="9.7109375" bestFit="1" customWidth="1"/>
    <col min="23" max="23" width="15.42578125" customWidth="1"/>
  </cols>
  <sheetData>
    <row r="1" spans="1:28" s="4" customFormat="1" ht="56.25" customHeight="1" x14ac:dyDescent="0.25">
      <c r="A1" s="2"/>
      <c r="B1" s="63" t="s">
        <v>87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3"/>
    </row>
    <row r="2" spans="1:28" s="10" customFormat="1" ht="77.25" customHeight="1" x14ac:dyDescent="0.2">
      <c r="A2" s="5" t="s">
        <v>10</v>
      </c>
      <c r="B2" s="5" t="s">
        <v>11</v>
      </c>
      <c r="C2" s="5" t="s">
        <v>12</v>
      </c>
      <c r="D2" s="6" t="s">
        <v>13</v>
      </c>
      <c r="E2" s="6" t="s">
        <v>14</v>
      </c>
      <c r="F2" s="7" t="s">
        <v>15</v>
      </c>
      <c r="G2" s="7" t="s">
        <v>16</v>
      </c>
      <c r="H2" s="7" t="s">
        <v>17</v>
      </c>
      <c r="I2" s="6" t="s">
        <v>18</v>
      </c>
      <c r="J2" s="6" t="s">
        <v>19</v>
      </c>
      <c r="K2" s="7" t="s">
        <v>20</v>
      </c>
      <c r="L2" s="8" t="s">
        <v>21</v>
      </c>
      <c r="M2" s="6" t="s">
        <v>22</v>
      </c>
      <c r="N2" s="7" t="s">
        <v>23</v>
      </c>
      <c r="O2" s="6" t="s">
        <v>24</v>
      </c>
      <c r="P2" s="6" t="s">
        <v>25</v>
      </c>
      <c r="Q2" s="6" t="s">
        <v>86</v>
      </c>
      <c r="R2" s="9" t="s">
        <v>26</v>
      </c>
    </row>
    <row r="3" spans="1:28" s="14" customFormat="1" ht="34.5" customHeight="1" x14ac:dyDescent="0.25">
      <c r="A3" s="11">
        <v>1</v>
      </c>
      <c r="B3" s="12" t="s">
        <v>27</v>
      </c>
      <c r="C3" s="9" t="s">
        <v>0</v>
      </c>
      <c r="D3" s="9">
        <v>212137.1</v>
      </c>
      <c r="E3" s="9">
        <f>D3*1.03</f>
        <v>218501.21300000002</v>
      </c>
      <c r="F3" s="1">
        <v>313158.59999999998</v>
      </c>
      <c r="G3" s="1">
        <f>F3*1.04</f>
        <v>325684.94399999996</v>
      </c>
      <c r="H3" s="1">
        <v>335628</v>
      </c>
      <c r="I3" s="1">
        <v>628931</v>
      </c>
      <c r="J3" s="1">
        <v>998521</v>
      </c>
      <c r="K3" s="1">
        <v>1165212</v>
      </c>
      <c r="L3" s="1">
        <f>R3/12*7</f>
        <v>1181308.3333333335</v>
      </c>
      <c r="M3" s="1">
        <f>R3/12*8</f>
        <v>1350066.6666666667</v>
      </c>
      <c r="N3" s="1">
        <v>1952190</v>
      </c>
      <c r="O3" s="9">
        <f>N3*1.01</f>
        <v>1971711.9</v>
      </c>
      <c r="P3" s="1">
        <f>O3*1.02</f>
        <v>2011146.138</v>
      </c>
      <c r="Q3" s="1">
        <f>P3*1.02</f>
        <v>2051369.06076</v>
      </c>
      <c r="R3" s="13">
        <v>2025100</v>
      </c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t="15" customHeight="1" x14ac:dyDescent="0.25">
      <c r="A4" s="11">
        <v>2</v>
      </c>
      <c r="B4" s="12" t="s">
        <v>28</v>
      </c>
      <c r="C4" s="9" t="s">
        <v>0</v>
      </c>
      <c r="D4" s="1">
        <f>D5+D6</f>
        <v>346786.7</v>
      </c>
      <c r="E4" s="1">
        <f>E5+E6</f>
        <v>351379.33700000006</v>
      </c>
      <c r="F4" s="1">
        <f t="shared" ref="F4:N4" si="0">F5+F6</f>
        <v>410267</v>
      </c>
      <c r="G4" s="1">
        <f t="shared" si="0"/>
        <v>422575.01</v>
      </c>
      <c r="H4" s="1">
        <f t="shared" si="0"/>
        <v>423416</v>
      </c>
      <c r="I4" s="1">
        <f t="shared" si="0"/>
        <v>711322</v>
      </c>
      <c r="J4" s="1">
        <f t="shared" si="0"/>
        <v>1779072</v>
      </c>
      <c r="K4" s="1">
        <f t="shared" si="0"/>
        <v>2162850</v>
      </c>
      <c r="L4" s="1">
        <f t="shared" si="0"/>
        <v>2359287</v>
      </c>
      <c r="M4" s="1">
        <f t="shared" si="0"/>
        <v>3215472</v>
      </c>
      <c r="N4" s="1">
        <f t="shared" si="0"/>
        <v>4012469</v>
      </c>
      <c r="O4" s="1">
        <f>O5+O6</f>
        <v>4075546.1</v>
      </c>
      <c r="P4" s="1">
        <f t="shared" ref="P4:Q4" si="1">P5+P6</f>
        <v>4233994</v>
      </c>
      <c r="Q4" s="1">
        <f t="shared" si="1"/>
        <v>4683180</v>
      </c>
      <c r="R4" s="13">
        <f>R5+R6</f>
        <v>4385800</v>
      </c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28" ht="20.25" customHeight="1" x14ac:dyDescent="0.25">
      <c r="A5" s="11" t="s">
        <v>29</v>
      </c>
      <c r="B5" s="15" t="s">
        <v>30</v>
      </c>
      <c r="C5" s="9" t="s">
        <v>0</v>
      </c>
      <c r="D5" s="1">
        <v>56238.5</v>
      </c>
      <c r="E5" s="1">
        <f>D5*1.03</f>
        <v>57925.654999999999</v>
      </c>
      <c r="F5" s="1">
        <v>70795.7</v>
      </c>
      <c r="G5" s="1">
        <f>F5*1.03</f>
        <v>72919.570999999996</v>
      </c>
      <c r="H5" s="1">
        <v>73062</v>
      </c>
      <c r="I5" s="1">
        <v>81650</v>
      </c>
      <c r="J5" s="1">
        <v>935900</v>
      </c>
      <c r="K5" s="1">
        <v>991791</v>
      </c>
      <c r="L5" s="1">
        <v>1150865</v>
      </c>
      <c r="M5" s="1">
        <v>1945632</v>
      </c>
      <c r="N5" s="1">
        <v>2702782</v>
      </c>
      <c r="O5" s="1">
        <v>2715894</v>
      </c>
      <c r="P5" s="1">
        <v>2816611</v>
      </c>
      <c r="Q5" s="1">
        <v>3158100</v>
      </c>
      <c r="R5" s="13">
        <v>2845000</v>
      </c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28" ht="20.25" customHeight="1" x14ac:dyDescent="0.25">
      <c r="A6" s="11" t="s">
        <v>31</v>
      </c>
      <c r="B6" s="15" t="s">
        <v>32</v>
      </c>
      <c r="C6" s="9" t="s">
        <v>0</v>
      </c>
      <c r="D6" s="1">
        <v>290548.2</v>
      </c>
      <c r="E6" s="1">
        <f>D6*1.01</f>
        <v>293453.68200000003</v>
      </c>
      <c r="F6" s="1">
        <v>339471.3</v>
      </c>
      <c r="G6" s="1">
        <f>F6*1.03</f>
        <v>349655.43900000001</v>
      </c>
      <c r="H6" s="1">
        <v>350354</v>
      </c>
      <c r="I6" s="1">
        <v>629672</v>
      </c>
      <c r="J6" s="1">
        <v>843172</v>
      </c>
      <c r="K6" s="1">
        <v>1171059</v>
      </c>
      <c r="L6" s="1">
        <v>1208422</v>
      </c>
      <c r="M6" s="1">
        <v>1269840</v>
      </c>
      <c r="N6" s="1">
        <v>1309687</v>
      </c>
      <c r="O6" s="1">
        <v>1359652.1</v>
      </c>
      <c r="P6" s="1">
        <v>1417383</v>
      </c>
      <c r="Q6" s="1">
        <v>1525080</v>
      </c>
      <c r="R6" s="16">
        <v>1540800</v>
      </c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ht="15" customHeight="1" x14ac:dyDescent="0.25">
      <c r="A7" s="11">
        <v>3</v>
      </c>
      <c r="B7" s="17" t="s">
        <v>33</v>
      </c>
      <c r="C7" s="18" t="s">
        <v>34</v>
      </c>
      <c r="D7" s="18"/>
      <c r="E7" s="18"/>
      <c r="F7" s="18"/>
      <c r="G7" s="18"/>
      <c r="H7" s="18"/>
      <c r="I7" s="18"/>
      <c r="J7" s="18"/>
      <c r="K7" s="18"/>
      <c r="L7" s="19"/>
      <c r="M7" s="18"/>
      <c r="N7" s="18"/>
      <c r="O7" s="18"/>
      <c r="P7" s="22"/>
      <c r="Q7" s="22">
        <v>10481</v>
      </c>
      <c r="R7" s="20">
        <v>10359</v>
      </c>
      <c r="S7" s="10"/>
      <c r="T7" s="10"/>
      <c r="U7" s="10"/>
      <c r="V7" s="10"/>
      <c r="W7" s="10"/>
      <c r="X7" s="10"/>
      <c r="Y7" s="10"/>
      <c r="Z7" s="10"/>
      <c r="AA7" s="10"/>
      <c r="AB7" s="10"/>
    </row>
    <row r="8" spans="1:28" ht="20.25" customHeight="1" x14ac:dyDescent="0.25">
      <c r="A8" s="11" t="s">
        <v>35</v>
      </c>
      <c r="B8" s="18" t="s">
        <v>36</v>
      </c>
      <c r="C8" s="18" t="s">
        <v>34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22"/>
      <c r="Q8" s="22">
        <v>10092</v>
      </c>
      <c r="R8" s="20">
        <v>10359</v>
      </c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5" x14ac:dyDescent="0.25">
      <c r="A9" s="11">
        <v>4</v>
      </c>
      <c r="B9" s="17" t="s">
        <v>37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22"/>
      <c r="Q9" s="22"/>
      <c r="R9" s="20">
        <f>R10+R11</f>
        <v>123</v>
      </c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5" x14ac:dyDescent="0.25">
      <c r="A10" s="11" t="s">
        <v>38</v>
      </c>
      <c r="B10" s="18" t="s">
        <v>39</v>
      </c>
      <c r="C10" s="18" t="s">
        <v>34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22"/>
      <c r="Q10" s="60">
        <v>0</v>
      </c>
      <c r="R10" s="20">
        <v>3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15" x14ac:dyDescent="0.25">
      <c r="A11" s="11" t="s">
        <v>40</v>
      </c>
      <c r="B11" s="18" t="s">
        <v>41</v>
      </c>
      <c r="C11" s="18" t="s">
        <v>34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22"/>
      <c r="Q11" s="60">
        <v>0</v>
      </c>
      <c r="R11" s="20">
        <v>120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5" x14ac:dyDescent="0.25">
      <c r="A12" s="11">
        <v>5</v>
      </c>
      <c r="B12" s="64" t="s">
        <v>42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10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15" x14ac:dyDescent="0.25">
      <c r="A13" s="11" t="s">
        <v>43</v>
      </c>
      <c r="B13" s="15" t="s">
        <v>44</v>
      </c>
      <c r="C13" s="9" t="s">
        <v>0</v>
      </c>
      <c r="D13" s="1">
        <v>33054</v>
      </c>
      <c r="E13" s="1">
        <v>62035.519999999997</v>
      </c>
      <c r="F13" s="1">
        <v>432548.1</v>
      </c>
      <c r="G13" s="1">
        <f t="shared" ref="G13:G15" si="2">F13*1.02</f>
        <v>441199.06199999998</v>
      </c>
      <c r="H13" s="1">
        <v>219160.56</v>
      </c>
      <c r="I13" s="1">
        <v>274660.56</v>
      </c>
      <c r="J13" s="1">
        <v>332660.56</v>
      </c>
      <c r="K13" s="1">
        <v>407112.96000000002</v>
      </c>
      <c r="L13" s="1">
        <v>689449.6</v>
      </c>
      <c r="M13" s="1">
        <v>671786.6</v>
      </c>
      <c r="N13" s="1">
        <v>1254122</v>
      </c>
      <c r="O13" s="1"/>
      <c r="P13" s="1"/>
      <c r="Q13" s="1">
        <v>1754135</v>
      </c>
      <c r="R13" s="13">
        <v>2238400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5" x14ac:dyDescent="0.25">
      <c r="A14" s="11" t="s">
        <v>45</v>
      </c>
      <c r="B14" s="15" t="s">
        <v>46</v>
      </c>
      <c r="C14" s="9" t="s">
        <v>0</v>
      </c>
      <c r="D14" s="1">
        <v>32000</v>
      </c>
      <c r="E14" s="1">
        <v>61035.519999999997</v>
      </c>
      <c r="F14" s="1">
        <v>173986.8</v>
      </c>
      <c r="G14" s="1">
        <f t="shared" si="2"/>
        <v>177466.53599999999</v>
      </c>
      <c r="H14" s="1">
        <v>217925.56</v>
      </c>
      <c r="I14" s="1">
        <v>274660.56</v>
      </c>
      <c r="J14" s="1">
        <v>327660.59999999998</v>
      </c>
      <c r="K14" s="1">
        <v>386712.96</v>
      </c>
      <c r="L14" s="1">
        <v>668491.6</v>
      </c>
      <c r="M14" s="1">
        <v>950461.6</v>
      </c>
      <c r="N14" s="1">
        <v>1236447</v>
      </c>
      <c r="O14" s="1"/>
      <c r="P14" s="1"/>
      <c r="Q14" s="1">
        <f>T12</f>
        <v>0</v>
      </c>
      <c r="R14" s="13">
        <v>1823302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24" customHeight="1" x14ac:dyDescent="0.25">
      <c r="A15" s="11">
        <v>6</v>
      </c>
      <c r="B15" s="12" t="s">
        <v>47</v>
      </c>
      <c r="C15" s="9" t="s">
        <v>0</v>
      </c>
      <c r="D15" s="9">
        <v>289625.40000000002</v>
      </c>
      <c r="E15" s="1">
        <v>334895.09999999998</v>
      </c>
      <c r="F15" s="1">
        <v>342516.1</v>
      </c>
      <c r="G15" s="1">
        <f t="shared" si="2"/>
        <v>349366.42199999996</v>
      </c>
      <c r="H15" s="1">
        <f>G15*1.02</f>
        <v>356353.75043999997</v>
      </c>
      <c r="I15" s="1">
        <v>899621.5</v>
      </c>
      <c r="J15" s="9">
        <v>1025896.1</v>
      </c>
      <c r="K15" s="1">
        <v>1401116.2</v>
      </c>
      <c r="L15" s="1">
        <v>1689251</v>
      </c>
      <c r="M15" s="1">
        <v>2129846.1</v>
      </c>
      <c r="N15" s="1">
        <v>2516241</v>
      </c>
      <c r="O15" s="1"/>
      <c r="P15" s="1"/>
      <c r="Q15" s="1">
        <f>N15</f>
        <v>2516241</v>
      </c>
      <c r="R15" s="13">
        <v>3332000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</row>
    <row r="16" spans="1:28" ht="16.5" customHeight="1" x14ac:dyDescent="0.25">
      <c r="A16" s="21">
        <v>7</v>
      </c>
      <c r="B16" s="12" t="s">
        <v>1</v>
      </c>
      <c r="C16" s="9" t="s">
        <v>2</v>
      </c>
      <c r="D16" s="9">
        <v>4221.9799999999996</v>
      </c>
      <c r="E16" s="9">
        <f>D16+758.64</f>
        <v>4980.62</v>
      </c>
      <c r="F16" s="1">
        <f>922.45+1138.46+698.58</f>
        <v>2759.49</v>
      </c>
      <c r="G16" s="1">
        <v>6484.3</v>
      </c>
      <c r="H16" s="1">
        <v>5782.8</v>
      </c>
      <c r="I16" s="1">
        <f>H16+124.55</f>
        <v>5907.35</v>
      </c>
      <c r="J16" s="1">
        <v>5907.4</v>
      </c>
      <c r="K16" s="1">
        <v>5907.4</v>
      </c>
      <c r="L16" s="9">
        <v>5907.4</v>
      </c>
      <c r="M16" s="9">
        <v>5907.4</v>
      </c>
      <c r="N16" s="9">
        <v>6050.35</v>
      </c>
      <c r="O16" s="9">
        <v>0</v>
      </c>
      <c r="P16" s="9">
        <v>0</v>
      </c>
      <c r="Q16" s="9">
        <v>8114.85</v>
      </c>
      <c r="R16" s="16">
        <v>16900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</row>
    <row r="17" spans="1:28" ht="22.5" customHeight="1" x14ac:dyDescent="0.25">
      <c r="A17" s="21">
        <v>8</v>
      </c>
      <c r="B17" s="12" t="s">
        <v>48</v>
      </c>
      <c r="C17" s="9" t="s">
        <v>2</v>
      </c>
      <c r="D17" s="1">
        <f>(1411700+4221.98)/72893</f>
        <v>19.424663273565361</v>
      </c>
      <c r="E17" s="1">
        <f>1420902.6/72893</f>
        <v>19.492991096538763</v>
      </c>
      <c r="F17" s="9">
        <v>19.100000000000001</v>
      </c>
      <c r="G17" s="1">
        <v>19.3</v>
      </c>
      <c r="H17" s="1">
        <f>1427386.9/72893</f>
        <v>19.581947512106787</v>
      </c>
      <c r="I17" s="1">
        <f>(1411700+5907.4)/72983</f>
        <v>19.423802803392569</v>
      </c>
      <c r="J17" s="1">
        <f t="shared" ref="J17:K17" si="3">(1411700+5907.4)/72983</f>
        <v>19.423802803392569</v>
      </c>
      <c r="K17" s="1">
        <f t="shared" si="3"/>
        <v>19.423802803392569</v>
      </c>
      <c r="L17" s="9">
        <v>19.399999999999999</v>
      </c>
      <c r="M17" s="9">
        <v>19.399999999999999</v>
      </c>
      <c r="N17" s="9">
        <v>19.399999999999999</v>
      </c>
      <c r="O17" s="1">
        <v>19.399999999999999</v>
      </c>
      <c r="P17" s="1">
        <v>19.399999999999999</v>
      </c>
      <c r="Q17" s="1">
        <f>1419814.85/73550</f>
        <v>19.304076818490824</v>
      </c>
      <c r="R17" s="16">
        <v>19.3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</row>
    <row r="18" spans="1:28" ht="34.5" customHeight="1" x14ac:dyDescent="0.25">
      <c r="A18" s="21">
        <v>9</v>
      </c>
      <c r="B18" s="17" t="s">
        <v>49</v>
      </c>
      <c r="C18" s="18" t="s">
        <v>34</v>
      </c>
      <c r="D18" s="18"/>
      <c r="E18" s="18"/>
      <c r="F18" s="22"/>
      <c r="G18" s="22"/>
      <c r="H18" s="22"/>
      <c r="I18" s="22"/>
      <c r="J18" s="18"/>
      <c r="K18" s="18"/>
      <c r="L18" s="18"/>
      <c r="M18" s="18"/>
      <c r="N18" s="18"/>
      <c r="O18" s="18"/>
      <c r="P18" s="18"/>
      <c r="Q18" s="18">
        <v>0</v>
      </c>
      <c r="R18" s="16">
        <v>0.1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ht="15" x14ac:dyDescent="0.25">
      <c r="A19" s="11">
        <v>10</v>
      </c>
      <c r="B19" s="12" t="s">
        <v>3</v>
      </c>
      <c r="C19" s="9" t="s">
        <v>0</v>
      </c>
      <c r="D19" s="9">
        <v>325148.59999999998</v>
      </c>
      <c r="E19" s="9">
        <v>389615.8</v>
      </c>
      <c r="F19" s="1">
        <v>421518.5</v>
      </c>
      <c r="G19" s="1">
        <f>F19*1.01</f>
        <v>425733.685</v>
      </c>
      <c r="H19" s="1">
        <v>429991.2</v>
      </c>
      <c r="I19" s="1">
        <v>1484579.3</v>
      </c>
      <c r="J19" s="9">
        <v>1984269.1</v>
      </c>
      <c r="K19" s="9">
        <f>2132352.35*1.02</f>
        <v>2174999.3970000003</v>
      </c>
      <c r="L19" s="1">
        <v>3285214.1</v>
      </c>
      <c r="M19" s="1">
        <v>3785946.5</v>
      </c>
      <c r="N19" s="1">
        <v>4082458.9</v>
      </c>
      <c r="O19" s="1">
        <v>4210852.5</v>
      </c>
      <c r="P19" s="1">
        <v>4518628.2</v>
      </c>
      <c r="Q19" s="1">
        <v>4868370</v>
      </c>
      <c r="R19" s="16">
        <v>4868200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24" customHeight="1" x14ac:dyDescent="0.25">
      <c r="A20" s="11">
        <v>11</v>
      </c>
      <c r="B20" s="12" t="s">
        <v>4</v>
      </c>
      <c r="C20" s="9" t="s">
        <v>0</v>
      </c>
      <c r="D20" s="9">
        <v>82459.8</v>
      </c>
      <c r="E20" s="9">
        <v>91547.199999999997</v>
      </c>
      <c r="F20" s="1" t="s">
        <v>50</v>
      </c>
      <c r="G20" s="1">
        <v>96218</v>
      </c>
      <c r="H20" s="1">
        <f>G20*1.01</f>
        <v>97180.180000000008</v>
      </c>
      <c r="I20" s="9">
        <v>328415.59999999998</v>
      </c>
      <c r="J20" s="9">
        <v>489621.3</v>
      </c>
      <c r="K20" s="1">
        <f>517439.9*1.01</f>
        <v>522614.299</v>
      </c>
      <c r="L20" s="1">
        <f>K20*1.03</f>
        <v>538292.72797000001</v>
      </c>
      <c r="M20" s="1">
        <v>684352.2</v>
      </c>
      <c r="N20" s="1">
        <v>801254.3</v>
      </c>
      <c r="O20" s="9">
        <v>985621.8</v>
      </c>
      <c r="P20" s="1">
        <v>1023451.8</v>
      </c>
      <c r="Q20" s="1">
        <v>1281824.3</v>
      </c>
      <c r="R20" s="13">
        <v>1144000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23.25" customHeight="1" x14ac:dyDescent="0.25">
      <c r="A21" s="21">
        <v>12</v>
      </c>
      <c r="B21" s="12" t="s">
        <v>5</v>
      </c>
      <c r="C21" s="9" t="s">
        <v>0</v>
      </c>
      <c r="D21" s="9">
        <v>289154.40000000002</v>
      </c>
      <c r="E21" s="1">
        <v>301845.90000000002</v>
      </c>
      <c r="F21" s="1">
        <v>298514</v>
      </c>
      <c r="G21" s="1">
        <f>F21*1.04</f>
        <v>310454.56</v>
      </c>
      <c r="H21" s="1">
        <f>G21*1.01</f>
        <v>313559.10560000001</v>
      </c>
      <c r="I21" s="1">
        <v>785429.6</v>
      </c>
      <c r="J21" s="1">
        <v>1352784.9</v>
      </c>
      <c r="K21" s="9">
        <f>1595294.82*1.03</f>
        <v>1643153.6646</v>
      </c>
      <c r="L21" s="1">
        <v>1958236</v>
      </c>
      <c r="M21" s="1">
        <v>2878324.1</v>
      </c>
      <c r="N21" s="1">
        <v>3108764</v>
      </c>
      <c r="O21" s="9">
        <v>3454852.2</v>
      </c>
      <c r="P21" s="1">
        <v>3987652.1</v>
      </c>
      <c r="Q21" s="1">
        <v>4285769.5999999996</v>
      </c>
      <c r="R21" s="13">
        <v>4205000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ht="27" customHeight="1" x14ac:dyDescent="0.25">
      <c r="A22" s="21">
        <v>13</v>
      </c>
      <c r="B22" s="12" t="s">
        <v>88</v>
      </c>
      <c r="C22" s="9" t="s">
        <v>6</v>
      </c>
      <c r="D22" s="1">
        <v>626</v>
      </c>
      <c r="E22" s="1">
        <v>626</v>
      </c>
      <c r="F22" s="1">
        <f>F23+F24</f>
        <v>619</v>
      </c>
      <c r="G22" s="1">
        <f>G23+G24</f>
        <v>626</v>
      </c>
      <c r="H22" s="1">
        <v>626</v>
      </c>
      <c r="I22" s="1">
        <f t="shared" ref="I22:N22" si="4">I23+I24</f>
        <v>576</v>
      </c>
      <c r="J22" s="1">
        <f t="shared" si="4"/>
        <v>520</v>
      </c>
      <c r="K22" s="1">
        <f t="shared" si="4"/>
        <v>485</v>
      </c>
      <c r="L22" s="1">
        <f t="shared" si="4"/>
        <v>572</v>
      </c>
      <c r="M22" s="1">
        <f t="shared" si="4"/>
        <v>572</v>
      </c>
      <c r="N22" s="1">
        <f t="shared" si="4"/>
        <v>568</v>
      </c>
      <c r="O22" s="9">
        <f>O23+O24</f>
        <v>1202</v>
      </c>
      <c r="P22" s="9">
        <f>P23+P24</f>
        <v>1202</v>
      </c>
      <c r="Q22" s="9">
        <f>Q23+Q24</f>
        <v>1202</v>
      </c>
      <c r="R22" s="23">
        <f>R23+R24</f>
        <v>626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</row>
    <row r="23" spans="1:28" ht="15" x14ac:dyDescent="0.25">
      <c r="A23" s="21" t="s">
        <v>51</v>
      </c>
      <c r="B23" s="15" t="s">
        <v>52</v>
      </c>
      <c r="C23" s="9" t="s">
        <v>6</v>
      </c>
      <c r="D23" s="1">
        <v>89</v>
      </c>
      <c r="E23" s="1">
        <v>89</v>
      </c>
      <c r="F23" s="1">
        <v>85</v>
      </c>
      <c r="G23" s="1">
        <v>89</v>
      </c>
      <c r="H23" s="1">
        <v>89</v>
      </c>
      <c r="I23" s="1">
        <v>89</v>
      </c>
      <c r="J23" s="1">
        <v>89</v>
      </c>
      <c r="K23" s="1">
        <v>89</v>
      </c>
      <c r="L23" s="1">
        <v>89</v>
      </c>
      <c r="M23" s="1">
        <v>89</v>
      </c>
      <c r="N23" s="1">
        <v>88</v>
      </c>
      <c r="O23" s="9">
        <v>349</v>
      </c>
      <c r="P23" s="9">
        <v>349</v>
      </c>
      <c r="Q23" s="9">
        <v>349</v>
      </c>
      <c r="R23" s="23">
        <v>89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</row>
    <row r="24" spans="1:28" ht="15" x14ac:dyDescent="0.25">
      <c r="A24" s="21" t="s">
        <v>53</v>
      </c>
      <c r="B24" s="15" t="s">
        <v>54</v>
      </c>
      <c r="C24" s="9" t="s">
        <v>6</v>
      </c>
      <c r="D24" s="1">
        <v>537</v>
      </c>
      <c r="E24" s="1">
        <v>537</v>
      </c>
      <c r="F24" s="1">
        <v>534</v>
      </c>
      <c r="G24" s="1">
        <v>537</v>
      </c>
      <c r="H24" s="1">
        <v>537</v>
      </c>
      <c r="I24" s="1">
        <v>487</v>
      </c>
      <c r="J24" s="1">
        <v>431</v>
      </c>
      <c r="K24" s="1">
        <v>396</v>
      </c>
      <c r="L24" s="1">
        <v>483</v>
      </c>
      <c r="M24" s="1">
        <v>483</v>
      </c>
      <c r="N24" s="1">
        <v>480</v>
      </c>
      <c r="O24" s="9">
        <v>853</v>
      </c>
      <c r="P24" s="9">
        <v>853</v>
      </c>
      <c r="Q24" s="9">
        <v>853</v>
      </c>
      <c r="R24" s="23">
        <v>537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</row>
    <row r="25" spans="1:28" ht="60" customHeight="1" x14ac:dyDescent="0.25">
      <c r="A25" s="21">
        <v>14</v>
      </c>
      <c r="B25" s="24" t="s">
        <v>55</v>
      </c>
      <c r="C25" s="25" t="s">
        <v>7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18"/>
      <c r="P25" s="18"/>
      <c r="Q25" s="18">
        <v>47.6</v>
      </c>
      <c r="R25" s="26">
        <v>47.6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28.5" customHeight="1" x14ac:dyDescent="0.25">
      <c r="A26" s="21">
        <v>15</v>
      </c>
      <c r="B26" s="27" t="s">
        <v>9</v>
      </c>
      <c r="C26" s="25" t="s">
        <v>0</v>
      </c>
      <c r="D26" s="1">
        <v>4161.7</v>
      </c>
      <c r="E26" s="1">
        <v>15682</v>
      </c>
      <c r="F26" s="1">
        <v>29875.9</v>
      </c>
      <c r="G26" s="1">
        <v>34767.1</v>
      </c>
      <c r="H26" s="1">
        <v>30892</v>
      </c>
      <c r="I26" s="1">
        <v>48863.8</v>
      </c>
      <c r="J26" s="1">
        <v>63135.199999999997</v>
      </c>
      <c r="K26" s="1">
        <v>82111.100000000006</v>
      </c>
      <c r="L26" s="1">
        <v>93579.5</v>
      </c>
      <c r="M26" s="1">
        <v>107039.9</v>
      </c>
      <c r="N26" s="1">
        <v>120111</v>
      </c>
      <c r="O26" s="9">
        <v>134705.44999999995</v>
      </c>
      <c r="P26" s="9">
        <v>147770.29999999993</v>
      </c>
      <c r="Q26" s="9">
        <v>166836.1</v>
      </c>
      <c r="R26" s="16">
        <v>151000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ht="48" customHeight="1" x14ac:dyDescent="0.25">
      <c r="A27" s="21">
        <v>16</v>
      </c>
      <c r="B27" s="27" t="s">
        <v>56</v>
      </c>
      <c r="C27" s="25" t="s">
        <v>7</v>
      </c>
      <c r="D27" s="1"/>
      <c r="E27" s="1">
        <v>36.979999999999997</v>
      </c>
      <c r="F27" s="1">
        <v>58.6</v>
      </c>
      <c r="G27" s="1">
        <v>55.1</v>
      </c>
      <c r="H27" s="1">
        <v>48.5</v>
      </c>
      <c r="I27" s="1">
        <v>60.5</v>
      </c>
      <c r="J27" s="1">
        <v>60.3</v>
      </c>
      <c r="K27" s="1">
        <v>58.5</v>
      </c>
      <c r="L27" s="1"/>
      <c r="M27" s="1"/>
      <c r="N27" s="1">
        <v>58.7</v>
      </c>
      <c r="O27" s="9"/>
      <c r="P27" s="9"/>
      <c r="Q27" s="9">
        <v>60.9</v>
      </c>
      <c r="R27" s="16">
        <v>59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 ht="15" x14ac:dyDescent="0.25">
      <c r="A28" s="21">
        <v>17</v>
      </c>
      <c r="B28" s="65" t="s">
        <v>57</v>
      </c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 ht="33" customHeight="1" x14ac:dyDescent="0.25">
      <c r="A29" s="21" t="s">
        <v>58</v>
      </c>
      <c r="B29" s="28" t="s">
        <v>59</v>
      </c>
      <c r="C29" s="25" t="s">
        <v>8</v>
      </c>
      <c r="D29" s="29">
        <v>31263.4</v>
      </c>
      <c r="E29" s="29">
        <v>31263.4</v>
      </c>
      <c r="F29" s="30">
        <v>23316.5</v>
      </c>
      <c r="G29" s="31">
        <v>25635.599999999999</v>
      </c>
      <c r="H29" s="32">
        <v>30056.7</v>
      </c>
      <c r="I29" s="33">
        <v>31269.5</v>
      </c>
      <c r="J29" s="33">
        <v>31269.5</v>
      </c>
      <c r="K29" s="33">
        <v>31269.5</v>
      </c>
      <c r="L29" s="34">
        <v>32116.799999999999</v>
      </c>
      <c r="M29" s="29">
        <v>32116.799999999999</v>
      </c>
      <c r="N29" s="31">
        <v>32116.799999999999</v>
      </c>
      <c r="O29" s="31">
        <v>32116.799999999999</v>
      </c>
      <c r="P29" s="31">
        <v>32116.799999999999</v>
      </c>
      <c r="Q29" s="25">
        <v>32180.400000000001</v>
      </c>
      <c r="R29" s="16">
        <v>31659.1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 ht="23.25" customHeight="1" x14ac:dyDescent="0.25">
      <c r="A30" s="21" t="s">
        <v>60</v>
      </c>
      <c r="B30" s="28" t="s">
        <v>61</v>
      </c>
      <c r="C30" s="25" t="s">
        <v>8</v>
      </c>
      <c r="D30" s="25">
        <v>29799</v>
      </c>
      <c r="E30" s="25">
        <v>29799</v>
      </c>
      <c r="F30" s="35">
        <v>22627</v>
      </c>
      <c r="G30" s="35">
        <v>25728</v>
      </c>
      <c r="H30" s="35">
        <v>29799</v>
      </c>
      <c r="I30" s="35">
        <v>28383</v>
      </c>
      <c r="J30" s="35">
        <v>28383</v>
      </c>
      <c r="K30" s="35">
        <v>28383</v>
      </c>
      <c r="L30" s="32">
        <v>28383</v>
      </c>
      <c r="M30" s="31">
        <v>28383</v>
      </c>
      <c r="N30" s="36">
        <v>29187</v>
      </c>
      <c r="O30" s="36">
        <v>29187</v>
      </c>
      <c r="P30" s="36">
        <v>29187</v>
      </c>
      <c r="Q30" s="36">
        <v>30590</v>
      </c>
      <c r="R30" s="37">
        <v>25682</v>
      </c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ht="22.5" customHeight="1" x14ac:dyDescent="0.25">
      <c r="A31" s="21" t="s">
        <v>62</v>
      </c>
      <c r="B31" s="28" t="s">
        <v>63</v>
      </c>
      <c r="C31" s="25" t="s">
        <v>8</v>
      </c>
      <c r="D31" s="25">
        <v>24859</v>
      </c>
      <c r="E31" s="25">
        <v>24859</v>
      </c>
      <c r="F31" s="35">
        <v>21347</v>
      </c>
      <c r="G31" s="35">
        <v>22041</v>
      </c>
      <c r="H31" s="35">
        <v>24859</v>
      </c>
      <c r="I31" s="35">
        <v>24860</v>
      </c>
      <c r="J31" s="35">
        <v>24860</v>
      </c>
      <c r="K31" s="35">
        <v>24860</v>
      </c>
      <c r="L31" s="32">
        <v>24860</v>
      </c>
      <c r="M31" s="31">
        <v>24860</v>
      </c>
      <c r="N31" s="36">
        <v>24900</v>
      </c>
      <c r="O31" s="36">
        <v>24900</v>
      </c>
      <c r="P31" s="36">
        <v>24900</v>
      </c>
      <c r="Q31" s="36">
        <v>26630</v>
      </c>
      <c r="R31" s="37">
        <v>22713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 ht="25.5" customHeight="1" x14ac:dyDescent="0.25">
      <c r="A32" s="21" t="s">
        <v>64</v>
      </c>
      <c r="B32" s="28" t="s">
        <v>65</v>
      </c>
      <c r="C32" s="25" t="s">
        <v>8</v>
      </c>
      <c r="D32" s="38">
        <v>24285.71</v>
      </c>
      <c r="E32" s="38">
        <v>25968.25</v>
      </c>
      <c r="F32" s="38">
        <v>22052.91</v>
      </c>
      <c r="G32" s="38">
        <v>24095.23</v>
      </c>
      <c r="H32" s="38">
        <v>27164.02</v>
      </c>
      <c r="I32" s="38">
        <v>25777.78</v>
      </c>
      <c r="J32" s="38">
        <v>26076.19</v>
      </c>
      <c r="K32" s="38">
        <v>26275.14</v>
      </c>
      <c r="L32" s="38">
        <v>26275.1</v>
      </c>
      <c r="M32" s="38">
        <v>26275.1</v>
      </c>
      <c r="N32" s="35">
        <v>26275.1</v>
      </c>
      <c r="O32" s="35">
        <v>26275.1</v>
      </c>
      <c r="P32" s="35">
        <v>26275.1</v>
      </c>
      <c r="Q32" s="35">
        <v>25175</v>
      </c>
      <c r="R32" s="37">
        <v>25049.7</v>
      </c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30.75" customHeight="1" x14ac:dyDescent="0.25">
      <c r="A33" s="21" t="s">
        <v>66</v>
      </c>
      <c r="B33" s="28" t="s">
        <v>67</v>
      </c>
      <c r="C33" s="25" t="s">
        <v>8</v>
      </c>
      <c r="D33" s="25">
        <v>27887</v>
      </c>
      <c r="E33" s="25">
        <v>27887</v>
      </c>
      <c r="F33" s="35">
        <v>22606</v>
      </c>
      <c r="G33" s="35">
        <v>25451</v>
      </c>
      <c r="H33" s="35">
        <v>27887</v>
      </c>
      <c r="I33" s="35">
        <v>28349</v>
      </c>
      <c r="J33" s="35">
        <v>28349</v>
      </c>
      <c r="K33" s="35">
        <v>28349</v>
      </c>
      <c r="L33" s="32">
        <v>28349</v>
      </c>
      <c r="M33" s="31">
        <v>28349</v>
      </c>
      <c r="N33" s="36">
        <v>28349</v>
      </c>
      <c r="O33" s="36">
        <v>28349</v>
      </c>
      <c r="P33" s="36">
        <v>28349</v>
      </c>
      <c r="Q33" s="36">
        <v>28700</v>
      </c>
      <c r="R33" s="37">
        <v>26246</v>
      </c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14.25" customHeight="1" x14ac:dyDescent="0.25">
      <c r="A34" s="21">
        <v>18</v>
      </c>
      <c r="B34" s="27" t="s">
        <v>68</v>
      </c>
      <c r="C34" s="25" t="s">
        <v>6</v>
      </c>
      <c r="D34" s="25">
        <v>55</v>
      </c>
      <c r="E34" s="25">
        <v>85</v>
      </c>
      <c r="F34" s="25">
        <v>411</v>
      </c>
      <c r="G34" s="9">
        <v>136</v>
      </c>
      <c r="H34" s="9">
        <v>95</v>
      </c>
      <c r="I34" s="25">
        <f>H34+28</f>
        <v>123</v>
      </c>
      <c r="J34" s="25">
        <v>147</v>
      </c>
      <c r="K34" s="32">
        <v>261</v>
      </c>
      <c r="L34" s="32">
        <v>479</v>
      </c>
      <c r="M34" s="31">
        <v>652</v>
      </c>
      <c r="N34" s="31">
        <v>846</v>
      </c>
      <c r="O34" s="31">
        <v>846</v>
      </c>
      <c r="P34" s="31">
        <v>1103</v>
      </c>
      <c r="Q34" s="31">
        <v>1334</v>
      </c>
      <c r="R34" s="23">
        <v>540</v>
      </c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5" x14ac:dyDescent="0.25">
      <c r="A35" s="21" t="s">
        <v>69</v>
      </c>
      <c r="B35" s="28" t="s">
        <v>70</v>
      </c>
      <c r="C35" s="25" t="s">
        <v>6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39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16">
        <v>0</v>
      </c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27.75" customHeight="1" x14ac:dyDescent="0.25">
      <c r="A36" s="21" t="s">
        <v>71</v>
      </c>
      <c r="B36" s="28" t="s">
        <v>72</v>
      </c>
      <c r="C36" s="25" t="s">
        <v>6</v>
      </c>
      <c r="D36" s="25">
        <v>0</v>
      </c>
      <c r="E36" s="25">
        <v>0</v>
      </c>
      <c r="F36" s="25">
        <v>13</v>
      </c>
      <c r="G36" s="25">
        <v>5</v>
      </c>
      <c r="H36" s="25">
        <v>0</v>
      </c>
      <c r="I36" s="25">
        <v>0</v>
      </c>
      <c r="J36" s="25">
        <v>0</v>
      </c>
      <c r="K36" s="25">
        <v>0</v>
      </c>
      <c r="L36" s="39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16">
        <v>100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87.75" customHeight="1" x14ac:dyDescent="0.25">
      <c r="A37" s="21">
        <v>19</v>
      </c>
      <c r="B37" s="24" t="s">
        <v>73</v>
      </c>
      <c r="C37" s="25" t="s">
        <v>7</v>
      </c>
      <c r="D37" s="41"/>
      <c r="E37" s="41"/>
      <c r="F37" s="41"/>
      <c r="G37" s="41"/>
      <c r="H37" s="41"/>
      <c r="I37" s="41"/>
      <c r="J37" s="41"/>
      <c r="K37" s="42"/>
      <c r="L37" s="42"/>
      <c r="M37" s="41"/>
      <c r="N37" s="41"/>
      <c r="O37" s="41"/>
      <c r="P37" s="41"/>
      <c r="Q37" s="43">
        <f>251/260*100</f>
        <v>96.538461538461533</v>
      </c>
      <c r="R37" s="26">
        <v>87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ht="33.75" customHeight="1" x14ac:dyDescent="0.25">
      <c r="A38" s="21">
        <v>20</v>
      </c>
      <c r="B38" s="24" t="s">
        <v>74</v>
      </c>
      <c r="C38" s="25" t="s">
        <v>7</v>
      </c>
      <c r="D38" s="41"/>
      <c r="E38" s="43"/>
      <c r="F38" s="43"/>
      <c r="G38" s="43"/>
      <c r="H38" s="43"/>
      <c r="I38" s="41"/>
      <c r="J38" s="41"/>
      <c r="K38" s="44"/>
      <c r="L38" s="44"/>
      <c r="M38" s="41"/>
      <c r="N38" s="41"/>
      <c r="O38" s="41"/>
      <c r="P38" s="41"/>
      <c r="Q38" s="43">
        <f>8776/11749*100</f>
        <v>74.695718784577409</v>
      </c>
      <c r="R38" s="26">
        <v>78.400000000000006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ht="22.5" customHeight="1" x14ac:dyDescent="0.25">
      <c r="A39" s="21">
        <v>21</v>
      </c>
      <c r="B39" s="24" t="s">
        <v>75</v>
      </c>
      <c r="C39" s="25" t="s">
        <v>7</v>
      </c>
      <c r="D39" s="41"/>
      <c r="E39" s="41"/>
      <c r="F39" s="41"/>
      <c r="G39" s="41"/>
      <c r="H39" s="41"/>
      <c r="I39" s="41"/>
      <c r="J39" s="41"/>
      <c r="K39" s="44"/>
      <c r="L39" s="44"/>
      <c r="M39" s="41"/>
      <c r="N39" s="41"/>
      <c r="O39" s="41"/>
      <c r="P39" s="41"/>
      <c r="Q39" s="43">
        <f>1387/10149*100</f>
        <v>13.666371071041484</v>
      </c>
      <c r="R39" s="26">
        <v>13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ht="45" customHeight="1" x14ac:dyDescent="0.25">
      <c r="A40" s="21">
        <v>22</v>
      </c>
      <c r="B40" s="27" t="s">
        <v>76</v>
      </c>
      <c r="C40" s="25" t="s">
        <v>7</v>
      </c>
      <c r="D40" s="1">
        <v>26.6</v>
      </c>
      <c r="E40" s="1">
        <v>28</v>
      </c>
      <c r="F40" s="1">
        <f>2501/10267*100</f>
        <v>24.359598714327458</v>
      </c>
      <c r="G40" s="1">
        <f>2807/10473*100</f>
        <v>26.802253413539578</v>
      </c>
      <c r="H40" s="1">
        <f>2949/10261*100</f>
        <v>28.739888899717375</v>
      </c>
      <c r="I40" s="1">
        <v>26.7</v>
      </c>
      <c r="J40" s="1">
        <v>26.7</v>
      </c>
      <c r="K40" s="1">
        <f>2736/10261*100</f>
        <v>26.664067829646232</v>
      </c>
      <c r="L40" s="1">
        <v>26.7</v>
      </c>
      <c r="M40" s="1">
        <v>26.7</v>
      </c>
      <c r="N40" s="1">
        <f>2660/10261*100</f>
        <v>25.923399278822728</v>
      </c>
      <c r="O40" s="45"/>
      <c r="P40" s="45"/>
      <c r="Q40" s="1">
        <f>2892/10261*100</f>
        <v>28.18438748659975</v>
      </c>
      <c r="R40" s="16">
        <v>25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ht="38.25" customHeight="1" x14ac:dyDescent="0.25">
      <c r="A41" s="21">
        <v>23</v>
      </c>
      <c r="B41" s="27" t="s">
        <v>77</v>
      </c>
      <c r="C41" s="25" t="s">
        <v>7</v>
      </c>
      <c r="D41" s="1">
        <v>41.5</v>
      </c>
      <c r="E41" s="1">
        <v>41.5</v>
      </c>
      <c r="F41" s="1">
        <v>41.2</v>
      </c>
      <c r="G41" s="1">
        <v>41.5</v>
      </c>
      <c r="H41" s="1">
        <v>41.5</v>
      </c>
      <c r="I41" s="1">
        <v>41.5</v>
      </c>
      <c r="J41" s="1">
        <v>41.5</v>
      </c>
      <c r="K41" s="1">
        <v>41.2</v>
      </c>
      <c r="L41" s="1">
        <v>41.2</v>
      </c>
      <c r="M41" s="1">
        <v>41.3</v>
      </c>
      <c r="N41" s="1">
        <v>41.3</v>
      </c>
      <c r="O41" s="1">
        <v>41.5</v>
      </c>
      <c r="P41" s="1">
        <v>41.7</v>
      </c>
      <c r="Q41" s="1">
        <v>42.1</v>
      </c>
      <c r="R41" s="16">
        <v>51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ht="52.5" x14ac:dyDescent="0.25">
      <c r="A42" s="21">
        <v>24</v>
      </c>
      <c r="B42" s="24" t="s">
        <v>78</v>
      </c>
      <c r="C42" s="25" t="s">
        <v>7</v>
      </c>
      <c r="D42" s="41"/>
      <c r="E42" s="41"/>
      <c r="F42" s="41"/>
      <c r="G42" s="41"/>
      <c r="H42" s="41"/>
      <c r="I42" s="41"/>
      <c r="J42" s="41"/>
      <c r="K42" s="42"/>
      <c r="L42" s="42"/>
      <c r="M42" s="41"/>
      <c r="N42" s="41"/>
      <c r="O42" s="41"/>
      <c r="P42" s="41"/>
      <c r="Q42" s="41">
        <v>55.6</v>
      </c>
      <c r="R42" s="20">
        <v>12.8</v>
      </c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65.25" customHeight="1" x14ac:dyDescent="0.25">
      <c r="A43" s="21">
        <v>25</v>
      </c>
      <c r="B43" s="24" t="s">
        <v>79</v>
      </c>
      <c r="C43" s="25" t="s">
        <v>7</v>
      </c>
      <c r="D43" s="43"/>
      <c r="E43" s="43"/>
      <c r="F43" s="43"/>
      <c r="G43" s="43"/>
      <c r="H43" s="43"/>
      <c r="I43" s="41"/>
      <c r="J43" s="41"/>
      <c r="K43" s="42"/>
      <c r="L43" s="42"/>
      <c r="M43" s="41"/>
      <c r="N43" s="41"/>
      <c r="O43" s="41"/>
      <c r="P43" s="41"/>
      <c r="Q43" s="41">
        <v>0</v>
      </c>
      <c r="R43" s="26">
        <v>0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ht="44.25" customHeight="1" x14ac:dyDescent="0.25">
      <c r="A44" s="21">
        <v>26</v>
      </c>
      <c r="B44" s="46" t="s">
        <v>80</v>
      </c>
      <c r="C44" s="25" t="s">
        <v>7</v>
      </c>
      <c r="D44" s="41"/>
      <c r="E44" s="41"/>
      <c r="F44" s="41"/>
      <c r="G44" s="41"/>
      <c r="H44" s="41"/>
      <c r="I44" s="41"/>
      <c r="J44" s="41"/>
      <c r="K44" s="47"/>
      <c r="L44" s="47"/>
      <c r="M44" s="41"/>
      <c r="N44" s="41"/>
      <c r="O44" s="41"/>
      <c r="P44" s="41"/>
      <c r="Q44" s="41">
        <v>43.5</v>
      </c>
      <c r="R44" s="20">
        <v>55</v>
      </c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ht="46.5" customHeight="1" x14ac:dyDescent="0.25">
      <c r="A45" s="21">
        <v>27</v>
      </c>
      <c r="B45" s="28" t="s">
        <v>81</v>
      </c>
      <c r="C45" s="25" t="s">
        <v>7</v>
      </c>
      <c r="D45" s="25">
        <v>35.200000000000003</v>
      </c>
      <c r="E45" s="25">
        <v>35.200000000000003</v>
      </c>
      <c r="F45" s="25">
        <v>35.200000000000003</v>
      </c>
      <c r="G45" s="25">
        <v>35.200000000000003</v>
      </c>
      <c r="H45" s="25">
        <v>35.200000000000003</v>
      </c>
      <c r="I45" s="25">
        <v>35.200000000000003</v>
      </c>
      <c r="J45" s="25">
        <v>35.200000000000003</v>
      </c>
      <c r="K45" s="25">
        <v>35.200000000000003</v>
      </c>
      <c r="L45" s="25">
        <v>35.200000000000003</v>
      </c>
      <c r="M45" s="25">
        <v>35.200000000000003</v>
      </c>
      <c r="N45" s="25">
        <v>35.200000000000003</v>
      </c>
      <c r="O45" s="25">
        <v>35.200000000000003</v>
      </c>
      <c r="P45" s="25">
        <v>35.200000000000003</v>
      </c>
      <c r="Q45" s="25">
        <v>35.200000000000003</v>
      </c>
      <c r="R45" s="16">
        <v>0</v>
      </c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ht="42" customHeight="1" x14ac:dyDescent="0.25">
      <c r="A46" s="21">
        <v>28</v>
      </c>
      <c r="B46" s="48" t="s">
        <v>82</v>
      </c>
      <c r="C46" s="25" t="s">
        <v>7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>
        <v>0</v>
      </c>
      <c r="R46" s="26">
        <v>95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ht="52.5" x14ac:dyDescent="0.25">
      <c r="A47" s="21">
        <v>29</v>
      </c>
      <c r="B47" s="24" t="s">
        <v>83</v>
      </c>
      <c r="C47" s="25" t="s">
        <v>7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3">
        <v>86</v>
      </c>
      <c r="R47" s="20">
        <v>86</v>
      </c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ht="54.75" customHeight="1" x14ac:dyDescent="0.25">
      <c r="A48" s="21">
        <v>30</v>
      </c>
      <c r="B48" s="27" t="s">
        <v>84</v>
      </c>
      <c r="C48" s="25" t="s">
        <v>7</v>
      </c>
      <c r="D48" s="25">
        <v>51.11</v>
      </c>
      <c r="E48" s="25">
        <v>51.11</v>
      </c>
      <c r="F48" s="25">
        <v>51.11</v>
      </c>
      <c r="G48" s="25">
        <v>51.11</v>
      </c>
      <c r="H48" s="25">
        <v>51.11</v>
      </c>
      <c r="I48" s="25">
        <v>51.11</v>
      </c>
      <c r="J48" s="25">
        <v>51.11</v>
      </c>
      <c r="K48" s="25">
        <v>51.11</v>
      </c>
      <c r="L48" s="25">
        <v>51.11</v>
      </c>
      <c r="M48" s="25">
        <v>51.11</v>
      </c>
      <c r="N48" s="25">
        <v>51.11</v>
      </c>
      <c r="O48" s="25">
        <v>51.11</v>
      </c>
      <c r="P48" s="25">
        <v>51.11</v>
      </c>
      <c r="Q48" s="25">
        <v>51.11</v>
      </c>
      <c r="R48" s="16">
        <v>51.1</v>
      </c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s="50" customFormat="1" ht="20.25" customHeight="1" x14ac:dyDescent="0.25">
      <c r="A49" s="49"/>
      <c r="B49" s="61" t="s">
        <v>85</v>
      </c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49"/>
      <c r="O49" s="49"/>
      <c r="P49" s="49"/>
      <c r="Q49" s="49"/>
      <c r="R49" s="49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s="56" customFormat="1" ht="20.25" customHeight="1" x14ac:dyDescent="0.25">
      <c r="A50"/>
      <c r="B50" s="51"/>
      <c r="C50" s="51"/>
      <c r="D50" s="51"/>
      <c r="E50" s="52"/>
      <c r="F50" s="52"/>
      <c r="G50" s="52"/>
      <c r="H50" s="52"/>
      <c r="I50" s="52"/>
      <c r="J50" s="52"/>
      <c r="K50" s="53"/>
      <c r="L50" s="53"/>
      <c r="M50" s="52"/>
      <c r="N50" s="54"/>
      <c r="O50" s="54"/>
      <c r="P50" s="54"/>
      <c r="Q50" s="54"/>
      <c r="R5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s="56" customFormat="1" ht="20.25" customHeight="1" x14ac:dyDescent="0.25">
      <c r="A51"/>
      <c r="B51" s="51"/>
      <c r="C51" s="51"/>
      <c r="D51" s="51"/>
      <c r="E51" s="51"/>
      <c r="F51" s="51"/>
      <c r="G51" s="51"/>
      <c r="H51" s="51"/>
      <c r="I51" s="51"/>
      <c r="J51" s="51"/>
      <c r="K51" s="57"/>
      <c r="L51" s="57"/>
      <c r="M51" s="51"/>
      <c r="N51"/>
      <c r="O51"/>
      <c r="P51"/>
      <c r="Q51"/>
      <c r="R51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ht="15" x14ac:dyDescent="0.25"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s="56" customFormat="1" x14ac:dyDescent="0.25">
      <c r="A53"/>
      <c r="B53" s="58"/>
      <c r="C53"/>
      <c r="D53"/>
      <c r="E53"/>
      <c r="F53"/>
      <c r="G53"/>
      <c r="H53"/>
      <c r="I53"/>
      <c r="J53"/>
      <c r="K53" s="59"/>
      <c r="L53" s="59"/>
      <c r="M53"/>
      <c r="N53"/>
      <c r="O53"/>
      <c r="P53"/>
      <c r="Q53"/>
      <c r="R53"/>
      <c r="S53" s="55"/>
      <c r="T53"/>
      <c r="U53"/>
    </row>
    <row r="54" spans="1:28" s="56" customFormat="1" ht="62.25" customHeight="1" x14ac:dyDescent="0.25">
      <c r="A54"/>
      <c r="B54" s="62"/>
      <c r="C54" s="62"/>
      <c r="D54" s="62"/>
      <c r="E54"/>
      <c r="F54"/>
      <c r="G54"/>
      <c r="H54"/>
      <c r="I54"/>
      <c r="J54"/>
      <c r="K54" s="59"/>
      <c r="L54" s="59"/>
      <c r="M54"/>
      <c r="N54"/>
      <c r="O54"/>
      <c r="P54"/>
      <c r="Q54"/>
      <c r="R54"/>
      <c r="S54" s="55"/>
      <c r="T54"/>
      <c r="U54"/>
    </row>
  </sheetData>
  <mergeCells count="5">
    <mergeCell ref="B49:M49"/>
    <mergeCell ref="B54:D54"/>
    <mergeCell ref="B1:R1"/>
    <mergeCell ref="B12:R12"/>
    <mergeCell ref="B28:R28"/>
  </mergeCells>
  <pageMargins left="0.39370078740157483" right="0.19685039370078741" top="0.55118110236220474" bottom="0.55118110236220474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ЕП 2021 4 кв.</vt:lpstr>
      <vt:lpstr>'ЕП 2021 4 кв.'!Заголовки_для_печати</vt:lpstr>
    </vt:vector>
  </TitlesOfParts>
  <Company>Министерство Экономики РД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Абакар Юсупович</dc:creator>
  <cp:lastModifiedBy>saa</cp:lastModifiedBy>
  <cp:lastPrinted>2022-02-24T12:58:21Z</cp:lastPrinted>
  <dcterms:created xsi:type="dcterms:W3CDTF">2016-03-09T12:54:19Z</dcterms:created>
  <dcterms:modified xsi:type="dcterms:W3CDTF">2022-03-23T07:35:48Z</dcterms:modified>
</cp:coreProperties>
</file>